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所属データ" sheetId="1" r:id="rId1"/>
    <sheet name="競技者データ" sheetId="2" r:id="rId2"/>
    <sheet name="申込一覧表" sheetId="3" r:id="rId3"/>
    <sheet name="種目コード" sheetId="4" state="hidden" r:id="rId4"/>
    <sheet name="種目コード_小学生" sheetId="5" state="hidden" r:id="rId5"/>
    <sheet name="種目コード_一般" sheetId="6" state="hidden" r:id="rId6"/>
  </sheets>
  <definedNames>
    <definedName name="CD_範囲">'申込一覧表'!$N$10:$AF$160</definedName>
    <definedName name="Entf">'申込一覧表'!$D$10:$AN$160</definedName>
    <definedName name="Entm">'申込一覧表'!$C$10:$AN$160</definedName>
    <definedName name="_xlnm.Print_Area" localSheetId="2">'申込一覧表'!$BB$7:$CO$362</definedName>
    <definedName name="_xlnm.Print_Titles" localSheetId="2">'申込一覧表'!$7:$19</definedName>
    <definedName name="R_16">'申込一覧表'!$AL$10:$AL$160</definedName>
    <definedName name="R_4">'申込一覧表'!$AI$10:$AI$160</definedName>
    <definedName name="マスタ_種目_小学" localSheetId="5">'種目コード_一般'!$T$1:$AB$38</definedName>
    <definedName name="マスタ_種目_小学">'種目コード_小学生'!$T$1:$IV$38</definedName>
    <definedName name="リレー100">'申込一覧表'!$AH$10:$AH$160</definedName>
    <definedName name="リレー400">'申込一覧表'!$AK$10:$AK$160</definedName>
    <definedName name="リレーCD">'申込一覧表'!$AO$52:$AS$53</definedName>
    <definedName name="リレーグループ">'申込一覧表'!$AP$56:$AP$61</definedName>
    <definedName name="一般_女子">'種目コード_一般'!$I$40:$P$75</definedName>
    <definedName name="一般_男子">'種目コード_一般'!$I$3:$P$37</definedName>
    <definedName name="競技者">'競技者データ'!$A$4:$N$153</definedName>
    <definedName name="区分">'所属データ'!$AG$38:$AG$41</definedName>
    <definedName name="高校名">'所属データ'!$B$71:$B$500</definedName>
    <definedName name="高山市民スポーツカーニバル">'種目コード_一般'!$T$2:$AB$38</definedName>
    <definedName name="種別" localSheetId="5">'種目コード_一般'!$Q$25:$R$28</definedName>
    <definedName name="種別" localSheetId="4">'種目コード_小学生'!$Q$25:$R$28</definedName>
    <definedName name="種別">'種目コード'!$L$25:$M$28</definedName>
    <definedName name="種目１" localSheetId="5">'種目コード_一般'!$A$3:$B$38</definedName>
    <definedName name="種目１" localSheetId="4">'種目コード_小学生'!$A$3:$B$38</definedName>
    <definedName name="種目１">'種目コード'!$A$3:$B$38</definedName>
    <definedName name="種目CD" localSheetId="5">'種目コード_一般'!$T$3:$AB$38</definedName>
    <definedName name="種目CD" localSheetId="4">'種目コード_小学生'!$T$3:$HM$38</definedName>
    <definedName name="種目CD">'種目コード'!$O$3:$HH$38</definedName>
    <definedName name="種目CD_小学_女" localSheetId="5">'種目コード_一般'!$I$40:$P$75</definedName>
    <definedName name="種目CD_小学_女">'種目コード_小学生'!$I$40:$P$75</definedName>
    <definedName name="種目CD_小学_男" localSheetId="5">'種目コード_一般'!$I$3:$P$37</definedName>
    <definedName name="種目CD_小学_男">'種目コード_小学生'!$I$3:$P$37</definedName>
    <definedName name="種目CD_小学生_種目リスト用" localSheetId="5">'種目コード_一般'!$U$3:$AB$38</definedName>
    <definedName name="種目CD_小学生_種目リスト用">'種目コード_小学生'!$U$3:$IV$38</definedName>
    <definedName name="種目なし" localSheetId="5">'種目コード_一般'!$D$56:$E$58</definedName>
    <definedName name="種目なし" localSheetId="4">'種目コード_小学生'!$D$56:$E$58</definedName>
    <definedName name="種目なし">'種目コード'!$D$56:$E$58</definedName>
    <definedName name="種目女_1">'種目コード'!$D$41:$E$63</definedName>
    <definedName name="種目女１" localSheetId="5">'種目コード_一般'!$D$41:$E$63</definedName>
    <definedName name="種目女１" localSheetId="4">'種目コード_小学生'!$D$41:$E$63</definedName>
    <definedName name="種目女１">'種目コード'!$D$41:$E$63</definedName>
    <definedName name="種目男_１">'種目コード'!$D$3:$E$27</definedName>
    <definedName name="種目男１" localSheetId="5">'種目コード_一般'!$D$3:$E$27</definedName>
    <definedName name="種目男１" localSheetId="4">'種目コード_小学生'!$D$3:$E$27</definedName>
    <definedName name="種目男１">'種目コード'!$D$3:$E$27</definedName>
    <definedName name="女">'申込一覧表'!$AW$33:$AW$47</definedName>
    <definedName name="小学校名">'所属データ'!$G$71:$G$500</definedName>
    <definedName name="小学生_種目">'種目コード_小学生'!$I$3:$P$37</definedName>
    <definedName name="小学生_種目_女">'種目コード_小学生'!$I$40:$P$75</definedName>
    <definedName name="小学生サンプル" localSheetId="5">'種目コード_一般'!#REF!</definedName>
    <definedName name="小学生サンプル">'種目コード_小学生'!$AF$1:$IV$38</definedName>
    <definedName name="大会名" localSheetId="5">'種目コード_一般'!$Q$3:$R$22</definedName>
    <definedName name="大会名" localSheetId="4">'種目コード_小学生'!$Q$3:$R$22</definedName>
    <definedName name="大会名">'種目コード'!$L$3:$M$22</definedName>
    <definedName name="男">'申込一覧表'!$AW$11:$AW$28</definedName>
    <definedName name="年">'競技者データ'!$S$4:$S$38</definedName>
  </definedNames>
  <calcPr fullCalcOnLoad="1"/>
</workbook>
</file>

<file path=xl/sharedStrings.xml><?xml version="1.0" encoding="utf-8"?>
<sst xmlns="http://schemas.openxmlformats.org/spreadsheetml/2006/main" count="1223" uniqueCount="461">
  <si>
    <t>学年</t>
  </si>
  <si>
    <t>性別</t>
  </si>
  <si>
    <t>学校コード</t>
  </si>
  <si>
    <t>学校名</t>
  </si>
  <si>
    <t>郵便番号</t>
  </si>
  <si>
    <t>電話</t>
  </si>
  <si>
    <t>登録月日</t>
  </si>
  <si>
    <t>登録番号</t>
  </si>
  <si>
    <t>登録の種類</t>
  </si>
  <si>
    <t>氏名</t>
  </si>
  <si>
    <t>フリガナ</t>
  </si>
  <si>
    <t>学年</t>
  </si>
  <si>
    <t>性別</t>
  </si>
  <si>
    <t>生年月日</t>
  </si>
  <si>
    <t>都道府県</t>
  </si>
  <si>
    <t>(○／○○）</t>
  </si>
  <si>
    <t>支部</t>
  </si>
  <si>
    <t>選手番号</t>
  </si>
  <si>
    <t>（姓と名の間は全角１文字スペース）</t>
  </si>
  <si>
    <t>（全角カタカナで入力、姓と名の間は全角１文字スペース）</t>
  </si>
  <si>
    <t>年（西暦）</t>
  </si>
  <si>
    <t>月</t>
  </si>
  <si>
    <t>日</t>
  </si>
  <si>
    <t>平成</t>
  </si>
  <si>
    <t>年度</t>
  </si>
  <si>
    <t>FAX</t>
  </si>
  <si>
    <t>男</t>
  </si>
  <si>
    <t>女</t>
  </si>
  <si>
    <t>国立</t>
  </si>
  <si>
    <t>ポップアップで選択してください</t>
  </si>
  <si>
    <t>公立</t>
  </si>
  <si>
    <t>青森県</t>
  </si>
  <si>
    <t>私立</t>
  </si>
  <si>
    <t>岩手県</t>
  </si>
  <si>
    <t>番号・記号を入力してください。</t>
  </si>
  <si>
    <t>宮城県</t>
  </si>
  <si>
    <t>秋田県</t>
  </si>
  <si>
    <t>山形県</t>
  </si>
  <si>
    <t>福島県</t>
  </si>
  <si>
    <t>茨城県</t>
  </si>
  <si>
    <t>栃木県</t>
  </si>
  <si>
    <t>群馬県</t>
  </si>
  <si>
    <t>埼玉県</t>
  </si>
  <si>
    <t>千葉県</t>
  </si>
  <si>
    <t>東京都</t>
  </si>
  <si>
    <t>神奈川県</t>
  </si>
  <si>
    <t>新潟県</t>
  </si>
  <si>
    <t>沖縄県</t>
  </si>
  <si>
    <t>名前</t>
  </si>
  <si>
    <t>カナ名</t>
  </si>
  <si>
    <t>所属コード</t>
  </si>
  <si>
    <t>種目1</t>
  </si>
  <si>
    <t>記録1</t>
  </si>
  <si>
    <t>種目2</t>
  </si>
  <si>
    <t>コード</t>
  </si>
  <si>
    <t>記録2</t>
  </si>
  <si>
    <t>記録3</t>
  </si>
  <si>
    <t>記録4</t>
  </si>
  <si>
    <t>コード</t>
  </si>
  <si>
    <t>記録5</t>
  </si>
  <si>
    <t>表示しない列</t>
  </si>
  <si>
    <t>男No</t>
  </si>
  <si>
    <t>女No</t>
  </si>
  <si>
    <t>4×100m
リレー</t>
  </si>
  <si>
    <t>4×400m
リレー</t>
  </si>
  <si>
    <t>男子</t>
  </si>
  <si>
    <t>女子</t>
  </si>
  <si>
    <t>印</t>
  </si>
  <si>
    <t>No.</t>
  </si>
  <si>
    <t>ﾅﾝﾊﾞｰ
ｶｰﾄﾞ</t>
  </si>
  <si>
    <t>4×100m</t>
  </si>
  <si>
    <t>4×400m</t>
  </si>
  <si>
    <t>氏　　名</t>
  </si>
  <si>
    <t>400mR</t>
  </si>
  <si>
    <t>1600mR</t>
  </si>
  <si>
    <t>種目女１</t>
  </si>
  <si>
    <t>種目なし</t>
  </si>
  <si>
    <t>大会名</t>
  </si>
  <si>
    <t>数</t>
  </si>
  <si>
    <t>男子種目</t>
  </si>
  <si>
    <t>女子種目</t>
  </si>
  <si>
    <t>計</t>
  </si>
  <si>
    <t>赤は
制限オーバー</t>
  </si>
  <si>
    <t>赤は
制限範囲外</t>
  </si>
  <si>
    <t>No.</t>
  </si>
  <si>
    <t>この色の部分はリストから選択してください。</t>
  </si>
  <si>
    <t>この色の部分は半角数字を入力してください。</t>
  </si>
  <si>
    <t>　　　印刷プレビューで確認し、必要な頁だけ印刷してください。</t>
  </si>
  <si>
    <t>性別に女を入力するとこの色になります。</t>
  </si>
  <si>
    <t>この色になると何かエラーがあります。</t>
  </si>
  <si>
    <t>二重線枠内に登録ＦＤから貼り付けをしてください。</t>
  </si>
  <si>
    <t>出場制限人数オーバー</t>
  </si>
  <si>
    <t>大会名コード</t>
  </si>
  <si>
    <t>ﾀｲﾑは、100分の1まで</t>
  </si>
  <si>
    <t/>
  </si>
  <si>
    <t>学校No</t>
  </si>
  <si>
    <t>申込者一覧</t>
  </si>
  <si>
    <t>所属名</t>
  </si>
  <si>
    <t>所属長名</t>
  </si>
  <si>
    <t>申込責任者氏名</t>
  </si>
  <si>
    <t>連絡先</t>
  </si>
  <si>
    <t>自宅</t>
  </si>
  <si>
    <t>携帯</t>
  </si>
  <si>
    <t>自宅電話番号</t>
  </si>
  <si>
    <t>携帯電話番号</t>
  </si>
  <si>
    <t>E-mail アドレス</t>
  </si>
  <si>
    <t>区分</t>
  </si>
  <si>
    <t>一般</t>
  </si>
  <si>
    <t>高校</t>
  </si>
  <si>
    <t>中学</t>
  </si>
  <si>
    <t>小学</t>
  </si>
  <si>
    <t>10</t>
  </si>
  <si>
    <t>01</t>
  </si>
  <si>
    <t>02</t>
  </si>
  <si>
    <t>03</t>
  </si>
  <si>
    <t>00602</t>
  </si>
  <si>
    <t>高校男子</t>
  </si>
  <si>
    <t>中学男子</t>
  </si>
  <si>
    <t>高校女子</t>
  </si>
  <si>
    <t>中学女子</t>
  </si>
  <si>
    <t>リレー</t>
  </si>
  <si>
    <r>
      <t>生年月日</t>
    </r>
    <r>
      <rPr>
        <sz val="11"/>
        <rFont val="ＭＳ Ｐゴシック"/>
        <family val="3"/>
      </rPr>
      <t xml:space="preserve">
学年</t>
    </r>
  </si>
  <si>
    <t>所属番号</t>
  </si>
  <si>
    <t>所属コード</t>
  </si>
  <si>
    <t>略称所属名</t>
  </si>
  <si>
    <t>所属所在地</t>
  </si>
  <si>
    <t>所属長氏名</t>
  </si>
  <si>
    <t>陸上競技部担当者名</t>
  </si>
  <si>
    <t>出　　場　　種　 目　　　</t>
  </si>
  <si>
    <t>延人数</t>
  </si>
  <si>
    <t>金額総合計</t>
  </si>
  <si>
    <t>金 額 小 計</t>
  </si>
  <si>
    <t>男 子</t>
  </si>
  <si>
    <t>女 子</t>
  </si>
  <si>
    <t>個人種目</t>
  </si>
  <si>
    <t>所属名フリガナ</t>
  </si>
  <si>
    <t>旧名称（名称変更した所属）</t>
  </si>
  <si>
    <t>登記登録所属データーシート</t>
  </si>
  <si>
    <t>その他</t>
  </si>
  <si>
    <t>支部・所属番号</t>
  </si>
  <si>
    <t>岐阜</t>
  </si>
  <si>
    <t>西濃</t>
  </si>
  <si>
    <t>中濃</t>
  </si>
  <si>
    <t>東濃</t>
  </si>
  <si>
    <t>飛騨</t>
  </si>
  <si>
    <t>ﾀｲﾑは、100分の1まで</t>
  </si>
  <si>
    <t>区分は所属データシートで選択してください。</t>
  </si>
  <si>
    <t>種目男１</t>
  </si>
  <si>
    <t>N3</t>
  </si>
  <si>
    <t>DB</t>
  </si>
  <si>
    <t>N1</t>
  </si>
  <si>
    <t>N2</t>
  </si>
  <si>
    <t>所属の住所等、所属長名、陸上部顧問名（連絡責任者名）を必ず記入する。</t>
  </si>
  <si>
    <t>「申込一覧表シート」入力は　性別を選んでからﾅﾝﾊﾞｰを入力すると競技者情報を呼び込みます。</t>
  </si>
  <si>
    <t>6　が確認できたら「種目」を選択し、記録を入力する（記録は数字を並べるだけ、単位や記号を付けないでください</t>
  </si>
  <si>
    <t>記録入力は数字を並べるだけ、単位や記号を付けないでください。</t>
  </si>
  <si>
    <t>ﾄﾗｯｸ種目の記録は6桁で入力してください。（秒以下にも必ず００を付けてください）</t>
  </si>
  <si>
    <t>入力終了後「申込一覧シート」から印刷をすれば申込一覧表ページが印刷されます。</t>
  </si>
  <si>
    <t>印刷範囲指定等は必要ありません。</t>
  </si>
  <si>
    <t>　「所属名」を選択する。（所属名がない場合、県外出場の場合は選択例の最下段の空欄を選んで、申込み一覧の所属名欄に手書きする）</t>
  </si>
  <si>
    <t>「申込一覧表シート」の責任者氏名の確認後、電話番号、emailアドレス等を必ず入力してから申込入力を行ってください。</t>
  </si>
  <si>
    <t>システムについてのお問合せはこちら：</t>
  </si>
  <si>
    <t>１年</t>
  </si>
  <si>
    <t>２年</t>
  </si>
  <si>
    <t>３年</t>
  </si>
  <si>
    <t>４年</t>
  </si>
  <si>
    <t>５年</t>
  </si>
  <si>
    <t>６年</t>
  </si>
  <si>
    <t>1年</t>
  </si>
  <si>
    <t>2年</t>
  </si>
  <si>
    <t>3年</t>
  </si>
  <si>
    <t>4年</t>
  </si>
  <si>
    <t>5年</t>
  </si>
  <si>
    <t>6年</t>
  </si>
  <si>
    <t>小学_男
CD</t>
  </si>
  <si>
    <t>小学_女
CD</t>
  </si>
  <si>
    <t>男子_小学</t>
  </si>
  <si>
    <t>女子_小学</t>
  </si>
  <si>
    <t>Ａ</t>
  </si>
  <si>
    <t>Ｂ</t>
  </si>
  <si>
    <t>Ｃ</t>
  </si>
  <si>
    <t>Ｄ</t>
  </si>
  <si>
    <t>Ｅ</t>
  </si>
  <si>
    <t>Ｆ</t>
  </si>
  <si>
    <t>4×100m</t>
  </si>
  <si>
    <t>00</t>
  </si>
  <si>
    <t>03</t>
  </si>
  <si>
    <t>04</t>
  </si>
  <si>
    <t>05</t>
  </si>
  <si>
    <t>06</t>
  </si>
  <si>
    <t>07</t>
  </si>
  <si>
    <t>08</t>
  </si>
  <si>
    <t>09</t>
  </si>
  <si>
    <t>100ｍ</t>
  </si>
  <si>
    <t>Copyright (C) 岐阜陸上競技協会, All rights reserved.</t>
  </si>
  <si>
    <t>一般・高校・中学_マスタ</t>
  </si>
  <si>
    <t>小学校_マスタ</t>
  </si>
  <si>
    <t>番号</t>
  </si>
  <si>
    <t>高山市民スポーツカーニバル</t>
  </si>
  <si>
    <t>高山市民スポーツカーニバル</t>
  </si>
  <si>
    <t>青年男子</t>
  </si>
  <si>
    <t>一般男子</t>
  </si>
  <si>
    <t>壮年男子</t>
  </si>
  <si>
    <t>実年男子</t>
  </si>
  <si>
    <t>青年女子</t>
  </si>
  <si>
    <t>一般女子</t>
  </si>
  <si>
    <t>高山市民スポーツカーニバル</t>
  </si>
  <si>
    <t>中高
CD</t>
  </si>
  <si>
    <t>一般_男
CD</t>
  </si>
  <si>
    <t>一般_女
CD</t>
  </si>
  <si>
    <t>100m</t>
  </si>
  <si>
    <t>400m</t>
  </si>
  <si>
    <t>1500m</t>
  </si>
  <si>
    <t>3000m</t>
  </si>
  <si>
    <t>走高跳</t>
  </si>
  <si>
    <t>走幅跳</t>
  </si>
  <si>
    <t>砲丸投</t>
  </si>
  <si>
    <t>ヤリ投</t>
  </si>
  <si>
    <t>60ｍ</t>
  </si>
  <si>
    <t>ハンドボール投</t>
  </si>
  <si>
    <t>二重線枠内に登録ＦＤから貼り付けをしてください。必ず、値の貼り付けをしてください。</t>
  </si>
  <si>
    <t>表示しない</t>
  </si>
  <si>
    <t>入力しない</t>
  </si>
  <si>
    <t>リレー100m×4</t>
  </si>
  <si>
    <t>リレー400m×4</t>
  </si>
  <si>
    <t>リレー100m×4</t>
  </si>
  <si>
    <t>リレー400m×4</t>
  </si>
  <si>
    <t>補助員</t>
  </si>
  <si>
    <t>①</t>
  </si>
  <si>
    <t>②</t>
  </si>
  <si>
    <t>③</t>
  </si>
  <si>
    <t>④</t>
  </si>
  <si>
    <t>高山市民スポーツカーニバル</t>
  </si>
  <si>
    <t>高山陸協</t>
  </si>
  <si>
    <t>ﾀｶﾔﾏﾘｸｼﾞｮｳｷｮｳｷﾞｷｮｳｶｲ</t>
  </si>
  <si>
    <t>高山陸上競技協会</t>
  </si>
  <si>
    <t>飛騨市陸上</t>
  </si>
  <si>
    <t>ﾋﾀﾞｼﾘｸｼﾞｮｳｸﾗﾌﾞ</t>
  </si>
  <si>
    <t>飛騨市陸上クラブ</t>
  </si>
  <si>
    <t>吉城走友</t>
  </si>
  <si>
    <t>ﾖｼｷｿｳﾕｳ</t>
  </si>
  <si>
    <t>ＫＹＢ</t>
  </si>
  <si>
    <t>ｶﾔﾊﾞ</t>
  </si>
  <si>
    <t>下呂市陸上ｸﾗﾌﾞ</t>
  </si>
  <si>
    <t>ｹﾞﾛｼﾘｸｼﾞｮｳｸﾗﾌﾞ</t>
  </si>
  <si>
    <t>下呂市陸上クラブ</t>
  </si>
  <si>
    <t>新友family</t>
  </si>
  <si>
    <t>ｼﾝﾕｳﾌｧﾐﾘｰ</t>
  </si>
  <si>
    <t>健走会</t>
  </si>
  <si>
    <t>ｹﾝｿｳｶｲ</t>
  </si>
  <si>
    <t>高山陸上育成会</t>
  </si>
  <si>
    <t>ﾀｶﾔﾏﾘｸｼﾞｮｳｲｸｾｲｶｲ</t>
  </si>
  <si>
    <t>岐阜大</t>
  </si>
  <si>
    <t>ｷﾞﾌﾀﾞｲｶﾞｸ</t>
  </si>
  <si>
    <t>岐阜大学</t>
  </si>
  <si>
    <t>岐阜経済大</t>
  </si>
  <si>
    <t>ｷﾞﾌｹｲｻﾞｲﾀﾞｲｶﾞｸ</t>
  </si>
  <si>
    <t>岐阜経済大学</t>
  </si>
  <si>
    <t>中部学院大</t>
  </si>
  <si>
    <t>ﾁｭｳﾌﾞｶﾞｸｲﾝﾀﾞｲｶﾞｸ</t>
  </si>
  <si>
    <t>中部学院大学</t>
  </si>
  <si>
    <t>00121</t>
  </si>
  <si>
    <t>00222</t>
  </si>
  <si>
    <t>00223</t>
  </si>
  <si>
    <t>00214</t>
  </si>
  <si>
    <t>00215</t>
  </si>
  <si>
    <t>00216</t>
  </si>
  <si>
    <t>00217</t>
  </si>
  <si>
    <t>00814</t>
  </si>
  <si>
    <t>00815</t>
  </si>
  <si>
    <t>00816</t>
  </si>
  <si>
    <t>00817</t>
  </si>
  <si>
    <t>07314</t>
  </si>
  <si>
    <t>07315</t>
  </si>
  <si>
    <t>07316</t>
  </si>
  <si>
    <t>07317</t>
  </si>
  <si>
    <t>08214</t>
  </si>
  <si>
    <t>08215</t>
  </si>
  <si>
    <t>08216</t>
  </si>
  <si>
    <t>08217</t>
  </si>
  <si>
    <t>07015</t>
  </si>
  <si>
    <t>07114</t>
  </si>
  <si>
    <t>08414</t>
  </si>
  <si>
    <t>10015</t>
  </si>
  <si>
    <t>100m</t>
  </si>
  <si>
    <t>00200</t>
  </si>
  <si>
    <t>00230</t>
  </si>
  <si>
    <t>200m</t>
  </si>
  <si>
    <t>00330</t>
  </si>
  <si>
    <t>00300</t>
  </si>
  <si>
    <t>400m</t>
  </si>
  <si>
    <t>00500</t>
  </si>
  <si>
    <t>00530</t>
  </si>
  <si>
    <t>800m</t>
  </si>
  <si>
    <t>00630</t>
  </si>
  <si>
    <t>00600</t>
  </si>
  <si>
    <t>1500m</t>
  </si>
  <si>
    <t>00800</t>
  </si>
  <si>
    <t>00830</t>
  </si>
  <si>
    <t>3000m</t>
  </si>
  <si>
    <t>01000</t>
  </si>
  <si>
    <t>100mH</t>
  </si>
  <si>
    <t>04230</t>
  </si>
  <si>
    <t>110mH</t>
  </si>
  <si>
    <t>03230</t>
  </si>
  <si>
    <t>07100</t>
  </si>
  <si>
    <t>07130</t>
  </si>
  <si>
    <t>07300</t>
  </si>
  <si>
    <t>07330</t>
  </si>
  <si>
    <t>08200</t>
  </si>
  <si>
    <t>08330</t>
  </si>
  <si>
    <t>08400</t>
  </si>
  <si>
    <t>08530</t>
  </si>
  <si>
    <t>09200</t>
  </si>
  <si>
    <t>09300</t>
  </si>
  <si>
    <t>ｾﾚｸﾄ</t>
  </si>
  <si>
    <t>男子_一般</t>
  </si>
  <si>
    <t>女子_一般</t>
  </si>
  <si>
    <t>男子_高</t>
  </si>
  <si>
    <t>男子_中</t>
  </si>
  <si>
    <t>女子_高</t>
  </si>
  <si>
    <t>女子_中</t>
  </si>
  <si>
    <t>0</t>
  </si>
  <si>
    <t>0</t>
  </si>
  <si>
    <t>00514</t>
  </si>
  <si>
    <t>01014</t>
  </si>
  <si>
    <t>07114</t>
  </si>
  <si>
    <t>　　　一覧表の印刷は7頁151人分できます。</t>
  </si>
  <si>
    <t>50m</t>
  </si>
  <si>
    <t>800m</t>
  </si>
  <si>
    <t>00620</t>
  </si>
  <si>
    <t>80ｍH</t>
  </si>
  <si>
    <t>03020</t>
  </si>
  <si>
    <t>走高跳</t>
  </si>
  <si>
    <t>07120</t>
  </si>
  <si>
    <t>走幅跳</t>
  </si>
  <si>
    <t>07321</t>
  </si>
  <si>
    <t>07322</t>
  </si>
  <si>
    <t>07323</t>
  </si>
  <si>
    <t>ジャべリックボール</t>
  </si>
  <si>
    <t>09920</t>
  </si>
  <si>
    <t>高山陸上</t>
  </si>
  <si>
    <t>ﾀｶﾔﾏﾘｸｼﾞｮｳ</t>
  </si>
  <si>
    <t>高山陸上ｽﾎﾟｰﾂ少年団</t>
  </si>
  <si>
    <t>金山陸上</t>
  </si>
  <si>
    <t>ｶﾅﾔﾏﾘｸｼﾞｮｳｽﾎﾟｰﾂｼｮｳﾈﾝﾀﾞﾝ</t>
  </si>
  <si>
    <t>金山陸上スポーツ少年団</t>
  </si>
  <si>
    <t>下呂陸上</t>
  </si>
  <si>
    <t>ｹﾞﾛﾘｸｼﾞｮｳｸﾗﾌﾞ</t>
  </si>
  <si>
    <t>下呂陸上クラブ</t>
  </si>
  <si>
    <t>新友陸上</t>
  </si>
  <si>
    <t>ｼﾝﾕｳﾘｸｼﾞｮｳ</t>
  </si>
  <si>
    <t>新友陸上ｽﾎﾟｰﾂ少年団</t>
  </si>
  <si>
    <t>神岡陸上</t>
  </si>
  <si>
    <t>ｶﾐｵｶﾘｸｼﾞｮｳｽﾎﾟｰﾂｼｮｳﾈﾝﾀﾞﾝ</t>
  </si>
  <si>
    <t>神岡陸上スポーツ少年団</t>
  </si>
  <si>
    <t>河合陸上</t>
  </si>
  <si>
    <t>ｶﾜｲﾘｸｼﾞｮｳ</t>
  </si>
  <si>
    <t>河合陸上ｽﾎﾟｰﾂ少年団</t>
  </si>
  <si>
    <t>飛騨ｽﾎﾟｰﾂ</t>
  </si>
  <si>
    <t>ﾋﾀﾞｼｽﾎﾟｼｮｳ</t>
  </si>
  <si>
    <t>飛騨市ｽﾎﾟｰﾂ少年団</t>
  </si>
  <si>
    <t>国府ｼﾞｭﾆｱ</t>
  </si>
  <si>
    <t>ｺｸﾌｼﾞｭﾆｱ</t>
  </si>
  <si>
    <t>国府ｼﾞｭﾆｱ陸上ｸﾗﾌﾞ</t>
  </si>
  <si>
    <t>岐阜アスリート</t>
  </si>
  <si>
    <t>ｷﾞﾌｱｽﾘｰﾄ</t>
  </si>
  <si>
    <t>丹生川陸上</t>
  </si>
  <si>
    <t>ﾆｭｳｶﾜﾘｸｼﾞｮｳ</t>
  </si>
  <si>
    <t>丹生川陸上ｽﾎﾟｰﾂ少年団</t>
  </si>
  <si>
    <t>SELECT</t>
  </si>
  <si>
    <t>小坂陸上</t>
  </si>
  <si>
    <t>ｵｻｶﾘｸｼﾞｮｳ</t>
  </si>
  <si>
    <t>小坂陸上クラブ</t>
  </si>
  <si>
    <t>益田陸上</t>
  </si>
  <si>
    <t>ﾏｼﾀﾘｸｼﾞｮｳｸﾗﾌﾞ</t>
  </si>
  <si>
    <t>益田陸上クラブ</t>
  </si>
  <si>
    <t>至学館大</t>
  </si>
  <si>
    <t>ｼｶﾞｸｶﾝﾀﾞｲｶﾞｸ</t>
  </si>
  <si>
    <t>至学館大学</t>
  </si>
  <si>
    <t>皇學館大</t>
  </si>
  <si>
    <t>ｺｳｶﾞｸｶﾝﾀﾞｲｶﾞｸ</t>
  </si>
  <si>
    <t>皇學館大学</t>
  </si>
  <si>
    <t>丹生川</t>
  </si>
  <si>
    <t>ニュウカワ</t>
  </si>
  <si>
    <t>益田清風高</t>
  </si>
  <si>
    <t>ｹﾝﾘﾂ ﾏｼﾀｾｲﾌｳ ｺｳ</t>
  </si>
  <si>
    <t>県立　益田清風</t>
  </si>
  <si>
    <t>斐太高</t>
  </si>
  <si>
    <t>ｹﾝﾘﾂ ﾋﾀﾞ ｺｳ</t>
  </si>
  <si>
    <t>県立　斐太</t>
  </si>
  <si>
    <t>飛騨高山高</t>
  </si>
  <si>
    <t>ｹﾝﾘﾂ ﾋﾀﾞﾀｶﾔﾏ ｺｳ</t>
  </si>
  <si>
    <t>県立　飛騨高山</t>
  </si>
  <si>
    <t>高山工高</t>
  </si>
  <si>
    <t>ｹﾝﾘﾂﾀ ｶﾔﾏｺｳｷﾞｮｳ</t>
  </si>
  <si>
    <t>県立　高山工業</t>
  </si>
  <si>
    <t>吉城高</t>
  </si>
  <si>
    <t>ｹﾝﾘﾂ ﾖｼｷ ｺｳ</t>
  </si>
  <si>
    <t>県立　吉城</t>
  </si>
  <si>
    <t>飛騨神岡高</t>
  </si>
  <si>
    <t>ｹﾝﾘﾂ ﾋﾀﾞｶﾐｵｶ ｺｳ</t>
  </si>
  <si>
    <t>県立　飛騨神岡</t>
  </si>
  <si>
    <t>高山西高</t>
  </si>
  <si>
    <t>ﾀｶﾔﾏﾆｼ ｺｳ</t>
  </si>
  <si>
    <t>高山西</t>
  </si>
  <si>
    <t>ウィッツ青山学院</t>
  </si>
  <si>
    <t>ｳｨｯﾂｱｵﾔﾏｶﾞｸｲﾝ</t>
  </si>
  <si>
    <t>日枝中</t>
  </si>
  <si>
    <t>ﾋｴ</t>
  </si>
  <si>
    <t>松倉中</t>
  </si>
  <si>
    <t>ﾏﾂｸﾗ</t>
  </si>
  <si>
    <t>中山中</t>
  </si>
  <si>
    <t>ﾅｶﾔﾏ</t>
  </si>
  <si>
    <t>東山中</t>
  </si>
  <si>
    <t>ﾋｶﾞｼﾔﾏ</t>
  </si>
  <si>
    <t>萩原南中</t>
  </si>
  <si>
    <t>ﾊｷﾞﾜﾗﾐﾅﾐ</t>
  </si>
  <si>
    <t>萩原北中</t>
  </si>
  <si>
    <t>ﾊｷﾞﾜﾗｷﾀ</t>
  </si>
  <si>
    <t>小坂中</t>
  </si>
  <si>
    <t>ｵｻｶ</t>
  </si>
  <si>
    <t>下呂中</t>
  </si>
  <si>
    <t>ｹﾞﾛｼﾘﾂ ｹﾞﾛ</t>
  </si>
  <si>
    <t>竹原中</t>
  </si>
  <si>
    <t>ﾀｹﾊﾗ</t>
  </si>
  <si>
    <t>金山中</t>
  </si>
  <si>
    <t>ｶﾅﾔﾏ</t>
  </si>
  <si>
    <t>馬瀬中</t>
  </si>
  <si>
    <t>ﾏｾﾞ</t>
  </si>
  <si>
    <t>丹生川中</t>
  </si>
  <si>
    <t>ﾆｭｳｶﾜ</t>
  </si>
  <si>
    <t>清見中</t>
  </si>
  <si>
    <t>ｷﾖﾐ</t>
  </si>
  <si>
    <t>荘川中</t>
  </si>
  <si>
    <t>ｼｮｳｶﾜ</t>
  </si>
  <si>
    <t>白川中</t>
  </si>
  <si>
    <t>ｼﾗｶﾜ</t>
  </si>
  <si>
    <t>宮中</t>
  </si>
  <si>
    <t>ﾐﾔ</t>
  </si>
  <si>
    <t>久々野中</t>
  </si>
  <si>
    <t>ｸｸﾞﾉ</t>
  </si>
  <si>
    <t>朝日中</t>
  </si>
  <si>
    <t>ｱｻﾋ</t>
  </si>
  <si>
    <t>古川中</t>
  </si>
  <si>
    <t>ﾌﾙｶﾜ</t>
  </si>
  <si>
    <t>国府中</t>
  </si>
  <si>
    <t>ｺｸﾌ</t>
  </si>
  <si>
    <t>神岡中</t>
  </si>
  <si>
    <t>ｶﾐｵｶ</t>
  </si>
  <si>
    <t>山之村中</t>
  </si>
  <si>
    <t>ﾔﾏﾉﾑﾗ</t>
  </si>
  <si>
    <t>北稜中</t>
  </si>
  <si>
    <t>ﾎｸﾘｮｳ</t>
  </si>
  <si>
    <t>　「区分」で　一般（大学含）・高校・中学・小学を選択する。</t>
  </si>
  <si>
    <t>「競技者シート」に競技者情報を入力する（２０１7年度登録の情報に限ります）</t>
  </si>
  <si>
    <t>ﾄﾗｯｸ種目で６０秒を超えた記録は分に直してください。</t>
  </si>
  <si>
    <t>17233701</t>
  </si>
  <si>
    <t>種目3　高校生のみ</t>
  </si>
  <si>
    <t>ﾘﾚｰｴﾝﾄﾘｰ者数</t>
  </si>
  <si>
    <t>4×400m</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</si>
</sst>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lt;=99999999]####\-####;\(00\)\ ####\-####"/>
    <numFmt numFmtId="179" formatCode="[&gt;=10000]0\'00\&quot;00;0\.00"/>
    <numFmt numFmtId="180" formatCode="\(0\)"/>
    <numFmt numFmtId="181" formatCode="General&quot;人&quot;"/>
    <numFmt numFmtId="182" formatCode="General\ﾁ\ｰ\ﾑ"/>
    <numFmt numFmtId="183" formatCode="General&quot;円&quot;"/>
    <numFmt numFmtId="184" formatCode="00&quot;.&quot;00&quot;.&quot;00"/>
    <numFmt numFmtId="185" formatCode="[$-F400]h:mm:ss\ AM/PM"/>
  </numFmts>
  <fonts count="75">
    <font>
      <sz val="11"/>
      <name val="ＭＳ Ｐゴシック"/>
      <family val="3"/>
    </font>
    <font>
      <sz val="11"/>
      <color indexed="8"/>
      <name val="ＭＳ Ｐゴシック"/>
      <family val="3"/>
    </font>
    <font>
      <sz val="12"/>
      <name val="ＭＳ Ｐ明朝"/>
      <family val="1"/>
    </font>
    <font>
      <sz val="10"/>
      <name val="ＭＳ Ｐ明朝"/>
      <family val="1"/>
    </font>
    <font>
      <sz val="11"/>
      <name val="ＭＳ Ｐ明朝"/>
      <family val="1"/>
    </font>
    <font>
      <b/>
      <sz val="16"/>
      <name val="ＭＳ Ｐ明朝"/>
      <family val="1"/>
    </font>
    <font>
      <sz val="12"/>
      <color indexed="16"/>
      <name val="ＭＳ Ｐ明朝"/>
      <family val="1"/>
    </font>
    <font>
      <sz val="10"/>
      <color indexed="16"/>
      <name val="ＭＳ Ｐ明朝"/>
      <family val="1"/>
    </font>
    <font>
      <sz val="9"/>
      <color indexed="16"/>
      <name val="ＭＳ Ｐ明朝"/>
      <family val="1"/>
    </font>
    <font>
      <sz val="8"/>
      <color indexed="16"/>
      <name val="ＭＳ Ｐ明朝"/>
      <family val="1"/>
    </font>
    <font>
      <sz val="10"/>
      <color indexed="12"/>
      <name val="ＭＳ Ｐ明朝"/>
      <family val="1"/>
    </font>
    <font>
      <sz val="11"/>
      <color indexed="16"/>
      <name val="ＭＳ Ｐ明朝"/>
      <family val="1"/>
    </font>
    <font>
      <sz val="11"/>
      <color indexed="12"/>
      <name val="ＭＳ Ｐ明朝"/>
      <family val="1"/>
    </font>
    <font>
      <sz val="10"/>
      <color indexed="60"/>
      <name val="ＭＳ Ｐ明朝"/>
      <family val="1"/>
    </font>
    <font>
      <sz val="6"/>
      <name val="ＭＳ Ｐゴシック"/>
      <family val="3"/>
    </font>
    <font>
      <sz val="16"/>
      <color indexed="12"/>
      <name val="ＭＳ Ｐ明朝"/>
      <family val="1"/>
    </font>
    <font>
      <sz val="14"/>
      <color indexed="12"/>
      <name val="ＭＳ Ｐ明朝"/>
      <family val="1"/>
    </font>
    <font>
      <b/>
      <sz val="14"/>
      <color indexed="10"/>
      <name val="ＭＳ Ｐ明朝"/>
      <family val="1"/>
    </font>
    <font>
      <b/>
      <sz val="16"/>
      <color indexed="12"/>
      <name val="ＭＳ Ｐ明朝"/>
      <family val="1"/>
    </font>
    <font>
      <b/>
      <sz val="11"/>
      <name val="ＭＳ Ｐ明朝"/>
      <family val="1"/>
    </font>
    <font>
      <b/>
      <sz val="12"/>
      <color indexed="10"/>
      <name val="ＭＳ Ｐ明朝"/>
      <family val="1"/>
    </font>
    <font>
      <b/>
      <sz val="11"/>
      <color indexed="10"/>
      <name val="ＭＳ Ｐ明朝"/>
      <family val="1"/>
    </font>
    <font>
      <sz val="8"/>
      <name val="ＭＳ Ｐ明朝"/>
      <family val="1"/>
    </font>
    <font>
      <sz val="11"/>
      <color indexed="10"/>
      <name val="ＭＳ Ｐ明朝"/>
      <family val="1"/>
    </font>
    <font>
      <sz val="11"/>
      <color indexed="9"/>
      <name val="ＭＳ Ｐゴシック"/>
      <family val="3"/>
    </font>
    <font>
      <sz val="11"/>
      <color indexed="9"/>
      <name val="ＭＳ Ｐ明朝"/>
      <family val="1"/>
    </font>
    <font>
      <b/>
      <i/>
      <sz val="12"/>
      <name val="ＭＳ Ｐ明朝"/>
      <family val="1"/>
    </font>
    <font>
      <sz val="10"/>
      <name val="ＭＳ 明朝"/>
      <family val="1"/>
    </font>
    <font>
      <sz val="11"/>
      <name val="ＭＳ 明朝"/>
      <family val="1"/>
    </font>
    <font>
      <sz val="11"/>
      <color indexed="10"/>
      <name val="ＭＳ Ｐゴシック"/>
      <family val="3"/>
    </font>
    <font>
      <sz val="16"/>
      <name val="ＭＳ Ｐゴシック"/>
      <family val="3"/>
    </font>
    <font>
      <u val="single"/>
      <sz val="11"/>
      <color indexed="12"/>
      <name val="ＭＳ Ｐゴシック"/>
      <family val="3"/>
    </font>
    <font>
      <sz val="14"/>
      <name val="ＭＳ Ｐゴシック"/>
      <family val="3"/>
    </font>
    <font>
      <sz val="8"/>
      <name val="ＭＳ Ｐゴシック"/>
      <family val="3"/>
    </font>
    <font>
      <sz val="10"/>
      <color indexed="9"/>
      <name val="ＭＳ Ｐ明朝"/>
      <family val="1"/>
    </font>
    <font>
      <sz val="9"/>
      <name val="ＭＳ Ｐゴシック"/>
      <family val="3"/>
    </font>
    <font>
      <sz val="9"/>
      <name val="ＭＳ 明朝"/>
      <family val="1"/>
    </font>
    <font>
      <u val="double"/>
      <sz val="16"/>
      <name val="ＭＳ Ｐゴシック"/>
      <family val="3"/>
    </font>
    <font>
      <b/>
      <sz val="11"/>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gray0625"/>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theme="3" tint="0.7999799847602844"/>
        <bgColor indexed="64"/>
      </patternFill>
    </fill>
    <fill>
      <patternFill patternType="solid">
        <fgColor rgb="FFF7FEB8"/>
        <bgColor indexed="64"/>
      </patternFill>
    </fill>
    <fill>
      <patternFill patternType="solid">
        <fgColor rgb="FF92D050"/>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6"/>
      </left>
      <right style="thin">
        <color indexed="16"/>
      </right>
      <top style="thin">
        <color indexed="16"/>
      </top>
      <bottom/>
    </border>
    <border>
      <left style="thin">
        <color indexed="16"/>
      </left>
      <right style="thin">
        <color indexed="16"/>
      </right>
      <top/>
      <bottom style="thin">
        <color indexed="16"/>
      </bottom>
    </border>
    <border>
      <left style="thin">
        <color indexed="16"/>
      </left>
      <right style="dotted">
        <color indexed="16"/>
      </right>
      <top style="thin">
        <color indexed="16"/>
      </top>
      <bottom style="thin">
        <color indexed="16"/>
      </bottom>
    </border>
    <border>
      <left style="thin">
        <color indexed="16"/>
      </left>
      <right style="thin">
        <color indexed="16"/>
      </right>
      <top style="thin">
        <color indexed="16"/>
      </top>
      <bottom style="thin">
        <color indexed="16"/>
      </bottom>
    </border>
    <border>
      <left style="thin">
        <color indexed="16"/>
      </left>
      <right/>
      <top style="thin">
        <color indexed="16"/>
      </top>
      <bottom style="thin">
        <color indexed="16"/>
      </bottom>
    </border>
    <border>
      <left style="double">
        <color indexed="16"/>
      </left>
      <right style="double">
        <color indexed="16"/>
      </right>
      <top style="double">
        <color indexed="16"/>
      </top>
      <bottom style="double">
        <color indexed="16"/>
      </bottom>
    </border>
    <border>
      <left style="double">
        <color indexed="16"/>
      </left>
      <right style="thin">
        <color indexed="16"/>
      </right>
      <top style="thin">
        <color indexed="16"/>
      </top>
      <bottom style="thin">
        <color indexed="16"/>
      </bottom>
    </border>
    <border>
      <left style="thin"/>
      <right style="thin"/>
      <top style="thin"/>
      <bottom style="hair"/>
    </border>
    <border>
      <left style="thin"/>
      <right style="thin"/>
      <top style="hair"/>
      <bottom style="hair"/>
    </border>
    <border>
      <left style="thin"/>
      <right style="thin"/>
      <top style="hair"/>
      <bottom style="thin"/>
    </border>
    <border>
      <left style="thin"/>
      <right/>
      <top/>
      <bottom/>
    </border>
    <border>
      <left style="hair"/>
      <right style="hair"/>
      <top/>
      <bottom style="hair"/>
    </border>
    <border>
      <left style="hair"/>
      <right style="thin"/>
      <top/>
      <bottom style="hair"/>
    </border>
    <border>
      <left style="thin"/>
      <right style="medium"/>
      <top style="thin"/>
      <bottom style="thin"/>
    </border>
    <border>
      <left style="hair"/>
      <right style="hair"/>
      <top style="hair"/>
      <bottom style="hair"/>
    </border>
    <border>
      <left/>
      <right style="hair"/>
      <top/>
      <bottom style="hair"/>
    </border>
    <border>
      <left style="hair"/>
      <right style="thin"/>
      <top style="hair"/>
      <bottom style="hair"/>
    </border>
    <border>
      <left style="thin">
        <color indexed="16"/>
      </left>
      <right/>
      <top/>
      <bottom style="thin">
        <color indexed="16"/>
      </bottom>
    </border>
    <border>
      <left style="thin"/>
      <right/>
      <top style="thin"/>
      <bottom/>
    </border>
    <border>
      <left/>
      <right style="thin"/>
      <top/>
      <bottom/>
    </border>
    <border>
      <left style="thin"/>
      <right/>
      <top/>
      <bottom style="thin"/>
    </border>
    <border>
      <left/>
      <right style="thin"/>
      <top/>
      <bottom style="thin"/>
    </border>
    <border>
      <left style="medium"/>
      <right style="thin"/>
      <top/>
      <bottom style="medium"/>
    </border>
    <border>
      <left style="thin"/>
      <right style="medium"/>
      <top/>
      <bottom style="medium"/>
    </border>
    <border>
      <left style="medium"/>
      <right/>
      <top style="medium"/>
      <bottom style="medium"/>
    </border>
    <border>
      <left/>
      <right style="medium"/>
      <top style="medium"/>
      <bottom style="medium"/>
    </border>
    <border>
      <left/>
      <right style="thin"/>
      <top style="thin"/>
      <bottom/>
    </border>
    <border>
      <left style="medium"/>
      <right/>
      <top style="medium"/>
      <bottom/>
    </border>
    <border>
      <left style="medium"/>
      <right/>
      <top/>
      <bottom/>
    </border>
    <border>
      <left style="medium">
        <color indexed="16"/>
      </left>
      <right style="thin">
        <color indexed="16"/>
      </right>
      <top style="medium">
        <color indexed="16"/>
      </top>
      <bottom style="medium">
        <color indexed="16"/>
      </bottom>
    </border>
    <border>
      <left style="medium">
        <color indexed="16"/>
      </left>
      <right style="thin">
        <color indexed="16"/>
      </right>
      <top style="medium">
        <color indexed="16"/>
      </top>
      <bottom style="hair">
        <color indexed="16"/>
      </bottom>
    </border>
    <border>
      <left style="medium">
        <color indexed="16"/>
      </left>
      <right style="thin">
        <color indexed="16"/>
      </right>
      <top style="hair">
        <color indexed="16"/>
      </top>
      <bottom style="hair">
        <color indexed="16"/>
      </bottom>
    </border>
    <border>
      <left style="hair"/>
      <right/>
      <top/>
      <bottom style="hair"/>
    </border>
    <border>
      <left style="thin"/>
      <right style="hair"/>
      <top/>
      <bottom style="hair"/>
    </border>
    <border>
      <left/>
      <right style="thin">
        <color indexed="16"/>
      </right>
      <top style="thin">
        <color indexed="16"/>
      </top>
      <bottom style="thin">
        <color indexed="16"/>
      </bottom>
    </border>
    <border>
      <left style="dotted">
        <color indexed="16"/>
      </left>
      <right style="thin">
        <color indexed="16"/>
      </right>
      <top style="thin">
        <color indexed="16"/>
      </top>
      <bottom/>
    </border>
    <border>
      <left style="thin">
        <color indexed="16"/>
      </left>
      <right style="thin">
        <color indexed="16"/>
      </right>
      <top/>
      <bottom/>
    </border>
    <border>
      <left style="hair"/>
      <right/>
      <top style="medium">
        <color indexed="16"/>
      </top>
      <bottom style="hair"/>
    </border>
    <border>
      <left style="hair"/>
      <right style="hair"/>
      <top style="medium">
        <color indexed="16"/>
      </top>
      <bottom style="hair"/>
    </border>
    <border>
      <left/>
      <right style="hair"/>
      <top style="medium">
        <color indexed="16"/>
      </top>
      <bottom style="hair"/>
    </border>
    <border>
      <left style="hair"/>
      <right style="thin"/>
      <top style="medium">
        <color indexed="16"/>
      </top>
      <bottom style="hair"/>
    </border>
    <border>
      <left style="thin"/>
      <right style="hair"/>
      <top style="medium">
        <color indexed="16"/>
      </top>
      <bottom style="hair"/>
    </border>
    <border>
      <left/>
      <right/>
      <top style="medium"/>
      <bottom/>
    </border>
    <border>
      <left style="hair"/>
      <right style="hair"/>
      <top/>
      <bottom/>
    </border>
    <border>
      <left style="hair"/>
      <right style="hair"/>
      <top/>
      <bottom style="medium">
        <color indexed="16"/>
      </bottom>
    </border>
    <border>
      <left style="thin"/>
      <right/>
      <top style="medium"/>
      <bottom style="medium"/>
    </border>
    <border>
      <left/>
      <right/>
      <top style="medium"/>
      <bottom style="medium"/>
    </border>
    <border>
      <left/>
      <right style="thin"/>
      <top style="medium"/>
      <bottom style="medium"/>
    </border>
    <border>
      <left/>
      <right style="medium"/>
      <top style="medium"/>
      <bottom/>
    </border>
    <border>
      <left/>
      <right style="medium"/>
      <top style="medium">
        <color indexed="16"/>
      </top>
      <bottom style="hair"/>
    </border>
    <border>
      <left/>
      <right style="medium"/>
      <top/>
      <bottom style="hair"/>
    </border>
    <border>
      <left style="thin"/>
      <right style="hair"/>
      <top style="hair"/>
      <bottom style="hair"/>
    </border>
    <border>
      <left style="hair"/>
      <right style="hair"/>
      <top style="medium">
        <color indexed="16"/>
      </top>
      <bottom/>
    </border>
    <border>
      <left style="hair"/>
      <right style="hair"/>
      <top style="medium">
        <color indexed="16"/>
      </top>
      <bottom style="medium"/>
    </border>
    <border>
      <left/>
      <right style="hair"/>
      <top style="medium">
        <color indexed="16"/>
      </top>
      <bottom style="medium"/>
    </border>
    <border>
      <left style="medium"/>
      <right style="thin"/>
      <top style="thin"/>
      <bottom style="thin"/>
    </border>
    <border>
      <left style="medium"/>
      <right style="thin"/>
      <top style="thin"/>
      <bottom style="medium"/>
    </border>
    <border>
      <left/>
      <right/>
      <top/>
      <bottom style="medium"/>
    </border>
    <border>
      <left/>
      <right/>
      <top/>
      <bottom style="hair"/>
    </border>
    <border>
      <left/>
      <right/>
      <top style="medium">
        <color indexed="16"/>
      </top>
      <bottom style="hair"/>
    </border>
    <border>
      <left style="medium"/>
      <right style="thin"/>
      <top style="medium"/>
      <bottom/>
    </border>
    <border>
      <left style="thin"/>
      <right style="medium"/>
      <top style="medium"/>
      <bottom/>
    </border>
    <border>
      <left style="thin"/>
      <right style="medium"/>
      <top style="dotted"/>
      <bottom style="dotted"/>
    </border>
    <border>
      <left style="medium"/>
      <right style="thin"/>
      <top style="thin"/>
      <bottom/>
    </border>
    <border>
      <left style="thin"/>
      <right style="medium"/>
      <top style="thin"/>
      <bottom/>
    </border>
    <border>
      <left style="medium"/>
      <right style="thin"/>
      <top style="medium"/>
      <bottom style="dotted"/>
    </border>
    <border>
      <left style="thin"/>
      <right style="medium"/>
      <top style="medium"/>
      <bottom style="dotted"/>
    </border>
    <border>
      <left style="medium"/>
      <right style="thin"/>
      <top style="thin"/>
      <bottom style="dotted"/>
    </border>
    <border>
      <left style="thin"/>
      <right style="medium"/>
      <top style="thin"/>
      <bottom style="dotted"/>
    </border>
    <border>
      <left style="thin"/>
      <right style="thin"/>
      <top style="thin"/>
      <bottom style="thin"/>
    </border>
    <border>
      <left/>
      <right/>
      <top style="medium">
        <color indexed="16"/>
      </top>
      <bottom style="medium"/>
    </border>
    <border>
      <left style="hair"/>
      <right style="thin"/>
      <top style="medium">
        <color indexed="16"/>
      </top>
      <bottom style="medium"/>
    </border>
    <border>
      <left/>
      <right style="hair"/>
      <top/>
      <bottom/>
    </border>
    <border>
      <left/>
      <right style="hair"/>
      <top/>
      <bottom style="medium"/>
    </border>
    <border>
      <left style="double">
        <color indexed="16"/>
      </left>
      <right style="double">
        <color indexed="16"/>
      </right>
      <top/>
      <bottom/>
    </border>
    <border>
      <left style="double">
        <color indexed="16"/>
      </left>
      <right style="double">
        <color indexed="16"/>
      </right>
      <top/>
      <bottom style="double">
        <color indexed="16"/>
      </bottom>
    </border>
    <border>
      <left style="double">
        <color indexed="16"/>
      </left>
      <right/>
      <top style="double">
        <color indexed="16"/>
      </top>
      <bottom style="double">
        <color indexed="16"/>
      </bottom>
    </border>
    <border>
      <left/>
      <right/>
      <top style="thin">
        <color indexed="16"/>
      </top>
      <bottom/>
    </border>
    <border>
      <left/>
      <right style="thin">
        <color indexed="16"/>
      </right>
      <top style="thin">
        <color indexed="16"/>
      </top>
      <bottom/>
    </border>
    <border>
      <left/>
      <right style="double">
        <color indexed="16"/>
      </right>
      <top style="double">
        <color indexed="16"/>
      </top>
      <bottom style="double">
        <color indexed="16"/>
      </bottom>
    </border>
    <border>
      <left style="double">
        <color indexed="16"/>
      </left>
      <right/>
      <top/>
      <bottom/>
    </border>
    <border>
      <left/>
      <right/>
      <top style="double">
        <color indexed="16"/>
      </top>
      <bottom style="double">
        <color indexed="16"/>
      </bottom>
    </border>
    <border>
      <left style="thin"/>
      <right style="thin"/>
      <top style="thin"/>
      <bottom/>
    </border>
    <border>
      <left style="thin"/>
      <right style="thin"/>
      <top style="thin"/>
      <bottom style="medium"/>
    </border>
    <border>
      <left style="thin"/>
      <right style="medium"/>
      <top style="thin"/>
      <bottom style="medium"/>
    </border>
    <border>
      <left style="medium"/>
      <right/>
      <top style="medium"/>
      <bottom style="thin"/>
    </border>
    <border>
      <left style="thin"/>
      <right style="medium"/>
      <top/>
      <bottom style="thin"/>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thin"/>
      <top>
        <color indexed="63"/>
      </top>
      <bottom style="thin"/>
    </border>
    <border>
      <left/>
      <right/>
      <top style="thin"/>
      <bottom/>
    </border>
    <border>
      <left style="medium">
        <color indexed="16"/>
      </left>
      <right style="thin">
        <color indexed="16"/>
      </right>
      <top style="hair">
        <color indexed="16"/>
      </top>
      <bottom style="thin"/>
    </border>
    <border>
      <left style="hair"/>
      <right/>
      <top/>
      <bottom style="thin"/>
    </border>
    <border>
      <left style="hair"/>
      <right style="hair"/>
      <top/>
      <bottom style="thin"/>
    </border>
    <border>
      <left/>
      <right style="hair"/>
      <top/>
      <bottom style="thin"/>
    </border>
    <border>
      <left style="hair"/>
      <right style="thin"/>
      <top/>
      <bottom style="thin"/>
    </border>
    <border>
      <left style="thin"/>
      <right style="hair"/>
      <top style="hair"/>
      <bottom style="thin"/>
    </border>
    <border>
      <left style="hair"/>
      <right style="hair"/>
      <top style="hair"/>
      <bottom style="thin"/>
    </border>
    <border>
      <left style="thin"/>
      <right style="hair"/>
      <top/>
      <bottom style="thin"/>
    </border>
    <border>
      <left/>
      <right style="medium"/>
      <top/>
      <bottom style="thin"/>
    </border>
    <border>
      <left style="medium"/>
      <right style="thin"/>
      <top style="dotted"/>
      <bottom style="dotted"/>
    </border>
    <border>
      <left style="medium"/>
      <right style="thin"/>
      <top style="dotted"/>
      <bottom style="thin"/>
    </border>
    <border>
      <left/>
      <right/>
      <top style="medium"/>
      <bottom style="thin"/>
    </border>
    <border>
      <left/>
      <right style="medium"/>
      <top style="medium"/>
      <bottom style="thin"/>
    </border>
    <border>
      <left style="thin">
        <color indexed="16"/>
      </left>
      <right/>
      <top style="thin">
        <color indexed="16"/>
      </top>
      <bottom style="double">
        <color indexed="16"/>
      </bottom>
    </border>
    <border>
      <left/>
      <right style="thin">
        <color indexed="16"/>
      </right>
      <top style="thin">
        <color indexed="16"/>
      </top>
      <bottom style="double">
        <color indexed="16"/>
      </bottom>
    </border>
    <border>
      <left style="thin">
        <color indexed="16"/>
      </left>
      <right/>
      <top/>
      <bottom/>
    </border>
    <border>
      <left style="thin">
        <color indexed="16"/>
      </left>
      <right/>
      <top/>
      <bottom style="double">
        <color indexed="16"/>
      </bottom>
    </border>
    <border>
      <left/>
      <right style="thin">
        <color indexed="16"/>
      </right>
      <top/>
      <bottom style="double">
        <color indexed="16"/>
      </bottom>
    </border>
    <border>
      <left style="double">
        <color indexed="16"/>
      </left>
      <right/>
      <top style="double">
        <color indexed="16"/>
      </top>
      <bottom/>
    </border>
    <border>
      <left/>
      <right/>
      <top/>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hair"/>
      <right/>
      <top/>
      <bottom/>
    </border>
    <border>
      <left style="thin"/>
      <right/>
      <top style="thin"/>
      <bottom style="medium"/>
    </border>
    <border>
      <left/>
      <right style="medium"/>
      <top style="thin"/>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right/>
      <top/>
      <bottom style="thin">
        <color indexed="16"/>
      </bottom>
    </border>
    <border>
      <left style="thin"/>
      <right/>
      <top style="medium"/>
      <bottom style="thin"/>
    </border>
    <border>
      <left/>
      <right style="thin"/>
      <top style="medium"/>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461">
    <xf numFmtId="0" fontId="0" fillId="0" borderId="0" xfId="0" applyAlignment="1">
      <alignment/>
    </xf>
    <xf numFmtId="0" fontId="2" fillId="0" borderId="0" xfId="0" applyFont="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4" fillId="33" borderId="0" xfId="0" applyFont="1" applyFill="1" applyAlignment="1" applyProtection="1">
      <alignment vertical="center" shrinkToFit="1"/>
      <protection hidden="1" locked="0"/>
    </xf>
    <xf numFmtId="0" fontId="4" fillId="34" borderId="0" xfId="0" applyFont="1" applyFill="1" applyAlignment="1" applyProtection="1">
      <alignment/>
      <protection hidden="1"/>
    </xf>
    <xf numFmtId="0" fontId="5" fillId="34" borderId="0" xfId="0" applyFont="1" applyFill="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vertical="center" shrinkToFit="1"/>
      <protection hidden="1"/>
    </xf>
    <xf numFmtId="0" fontId="7" fillId="0" borderId="10" xfId="0" applyFont="1" applyFill="1" applyBorder="1" applyAlignment="1" applyProtection="1">
      <alignment horizontal="distributed" vertical="center"/>
      <protection hidden="1"/>
    </xf>
    <xf numFmtId="0" fontId="6" fillId="0" borderId="10" xfId="0" applyFont="1" applyBorder="1" applyAlignment="1" applyProtection="1">
      <alignment horizontal="distributed"/>
      <protection hidden="1"/>
    </xf>
    <xf numFmtId="0" fontId="7" fillId="0" borderId="11" xfId="0" applyFont="1" applyFill="1" applyBorder="1" applyAlignment="1" applyProtection="1" quotePrefix="1">
      <alignment horizontal="centerContinuous" vertical="center" shrinkToFit="1"/>
      <protection hidden="1"/>
    </xf>
    <xf numFmtId="0" fontId="8" fillId="34" borderId="12" xfId="0" applyFont="1" applyFill="1" applyBorder="1" applyAlignment="1" applyProtection="1">
      <alignment vertical="center" textRotation="255"/>
      <protection hidden="1"/>
    </xf>
    <xf numFmtId="0" fontId="6" fillId="34" borderId="13" xfId="0" applyFont="1" applyFill="1" applyBorder="1" applyAlignment="1" applyProtection="1">
      <alignment horizontal="center" vertical="center"/>
      <protection hidden="1"/>
    </xf>
    <xf numFmtId="176" fontId="10" fillId="0" borderId="13" xfId="0" applyNumberFormat="1" applyFont="1" applyFill="1" applyBorder="1" applyAlignment="1" applyProtection="1">
      <alignment horizontal="center" vertical="center"/>
      <protection locked="0"/>
    </xf>
    <xf numFmtId="0" fontId="11" fillId="34" borderId="14" xfId="0" applyFont="1" applyFill="1" applyBorder="1" applyAlignment="1" applyProtection="1">
      <alignment/>
      <protection hidden="1"/>
    </xf>
    <xf numFmtId="49" fontId="12" fillId="0" borderId="13" xfId="0" applyNumberFormat="1" applyFont="1" applyBorder="1" applyAlignment="1" applyProtection="1">
      <alignment horizontal="center" vertical="center"/>
      <protection hidden="1"/>
    </xf>
    <xf numFmtId="0" fontId="7" fillId="34" borderId="10" xfId="0" applyFont="1" applyFill="1" applyBorder="1" applyAlignment="1" applyProtection="1">
      <alignment horizontal="distributed" vertical="center"/>
      <protection hidden="1"/>
    </xf>
    <xf numFmtId="0" fontId="7" fillId="34" borderId="10" xfId="0" applyFont="1" applyFill="1" applyBorder="1" applyAlignment="1" applyProtection="1" quotePrefix="1">
      <alignment horizontal="distributed" vertical="center"/>
      <protection hidden="1"/>
    </xf>
    <xf numFmtId="49" fontId="15" fillId="35" borderId="15" xfId="0" applyNumberFormat="1" applyFont="1" applyFill="1" applyBorder="1" applyAlignment="1" applyProtection="1">
      <alignment horizontal="center" vertical="center" shrinkToFit="1"/>
      <protection locked="0"/>
    </xf>
    <xf numFmtId="178" fontId="16" fillId="35" borderId="15" xfId="0" applyNumberFormat="1" applyFont="1" applyFill="1" applyBorder="1" applyAlignment="1" applyProtection="1">
      <alignment horizontal="center" vertical="center" shrinkToFit="1"/>
      <protection locked="0"/>
    </xf>
    <xf numFmtId="0" fontId="16" fillId="35" borderId="15" xfId="0" applyFont="1" applyFill="1" applyBorder="1" applyAlignment="1" applyProtection="1">
      <alignment horizontal="center" vertical="center" shrinkToFit="1"/>
      <protection locked="0"/>
    </xf>
    <xf numFmtId="0" fontId="13" fillId="34" borderId="10" xfId="0" applyFont="1" applyFill="1" applyBorder="1" applyAlignment="1" applyProtection="1">
      <alignment horizontal="right"/>
      <protection hidden="1"/>
    </xf>
    <xf numFmtId="177" fontId="16" fillId="35" borderId="15" xfId="0" applyNumberFormat="1" applyFont="1" applyFill="1" applyBorder="1" applyAlignment="1" applyProtection="1">
      <alignment horizontal="center" vertical="center"/>
      <protection hidden="1"/>
    </xf>
    <xf numFmtId="0" fontId="13" fillId="34" borderId="16" xfId="0" applyFont="1" applyFill="1" applyBorder="1" applyAlignment="1" applyProtection="1">
      <alignment horizontal="left"/>
      <protection hidden="1"/>
    </xf>
    <xf numFmtId="0" fontId="13" fillId="34" borderId="10" xfId="0" applyFont="1" applyFill="1" applyBorder="1" applyAlignment="1" applyProtection="1">
      <alignment horizontal="center" vertical="center"/>
      <protection hidden="1"/>
    </xf>
    <xf numFmtId="0" fontId="3" fillId="0" borderId="0" xfId="0" applyFont="1" applyAlignment="1" applyProtection="1">
      <alignment horizontal="distributed" vertical="center"/>
      <protection hidden="1"/>
    </xf>
    <xf numFmtId="0" fontId="3" fillId="35" borderId="15" xfId="0" applyFont="1" applyFill="1" applyBorder="1" applyAlignment="1" applyProtection="1">
      <alignment horizontal="distributed" vertical="center"/>
      <protection hidden="1"/>
    </xf>
    <xf numFmtId="0" fontId="17" fillId="0" borderId="0" xfId="0" applyFont="1" applyAlignment="1" applyProtection="1">
      <alignment vertical="center"/>
      <protection hidden="1"/>
    </xf>
    <xf numFmtId="0" fontId="0" fillId="0" borderId="0" xfId="0" applyAlignment="1" applyProtection="1">
      <alignment/>
      <protection hidden="1"/>
    </xf>
    <xf numFmtId="0" fontId="3" fillId="0" borderId="0" xfId="0" applyFont="1" applyFill="1" applyBorder="1" applyAlignment="1" applyProtection="1">
      <alignment vertical="center"/>
      <protection hidden="1"/>
    </xf>
    <xf numFmtId="177" fontId="16" fillId="35" borderId="15" xfId="0" applyNumberFormat="1" applyFont="1" applyFill="1" applyBorder="1" applyAlignment="1" applyProtection="1">
      <alignment horizontal="center" vertical="center"/>
      <protection locked="0"/>
    </xf>
    <xf numFmtId="0" fontId="4" fillId="0" borderId="0" xfId="0" applyFont="1" applyBorder="1" applyAlignment="1" applyProtection="1">
      <alignment/>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horizontal="distributed" vertical="center"/>
      <protection hidden="1"/>
    </xf>
    <xf numFmtId="0" fontId="19"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22" fillId="0" borderId="0" xfId="0" applyFont="1" applyAlignment="1" applyProtection="1">
      <alignment/>
      <protection hidden="1"/>
    </xf>
    <xf numFmtId="0" fontId="17" fillId="0" borderId="0" xfId="0" applyFont="1" applyAlignment="1" applyProtection="1">
      <alignment/>
      <protection hidden="1"/>
    </xf>
    <xf numFmtId="0" fontId="23" fillId="0" borderId="0" xfId="0" applyFont="1" applyAlignment="1" applyProtection="1">
      <alignment/>
      <protection hidden="1"/>
    </xf>
    <xf numFmtId="0" fontId="21" fillId="0" borderId="0" xfId="0" applyFont="1" applyAlignment="1" applyProtection="1">
      <alignment vertical="center"/>
      <protection hidden="1"/>
    </xf>
    <xf numFmtId="0" fontId="20" fillId="0" borderId="0" xfId="0" applyFont="1" applyAlignment="1" applyProtection="1">
      <alignment horizontal="centerContinuous" vertical="center"/>
      <protection hidden="1"/>
    </xf>
    <xf numFmtId="0" fontId="19" fillId="0" borderId="17" xfId="0" applyFont="1" applyBorder="1" applyAlignment="1" applyProtection="1">
      <alignment horizontal="center" vertical="center"/>
      <protection hidden="1"/>
    </xf>
    <xf numFmtId="0" fontId="19" fillId="0" borderId="17" xfId="0" applyFont="1" applyBorder="1" applyAlignment="1" applyProtection="1">
      <alignment horizontal="distributed" vertical="center"/>
      <protection hidden="1"/>
    </xf>
    <xf numFmtId="0" fontId="0" fillId="0" borderId="0" xfId="0" applyFont="1" applyAlignment="1" applyProtection="1">
      <alignment/>
      <protection hidden="1"/>
    </xf>
    <xf numFmtId="0" fontId="19" fillId="0" borderId="18" xfId="0" applyFont="1" applyBorder="1" applyAlignment="1" applyProtection="1">
      <alignment horizontal="center" vertical="center"/>
      <protection hidden="1"/>
    </xf>
    <xf numFmtId="0" fontId="19" fillId="0" borderId="18" xfId="0" applyFont="1" applyBorder="1" applyAlignment="1" applyProtection="1">
      <alignment horizontal="distributed" vertical="center"/>
      <protection hidden="1"/>
    </xf>
    <xf numFmtId="0" fontId="24" fillId="0" borderId="0" xfId="0" applyFont="1" applyAlignment="1" applyProtection="1">
      <alignment/>
      <protection hidden="1"/>
    </xf>
    <xf numFmtId="0" fontId="19" fillId="0" borderId="19" xfId="0" applyFont="1" applyBorder="1" applyAlignment="1" applyProtection="1">
      <alignment horizontal="center" vertical="center"/>
      <protection hidden="1"/>
    </xf>
    <xf numFmtId="0" fontId="19" fillId="0" borderId="19" xfId="0" applyFont="1" applyBorder="1" applyAlignment="1" applyProtection="1">
      <alignment horizontal="distributed" vertical="center"/>
      <protection hidden="1"/>
    </xf>
    <xf numFmtId="0" fontId="25" fillId="0" borderId="0" xfId="0" applyFont="1" applyAlignment="1" applyProtection="1">
      <alignment/>
      <protection hidden="1"/>
    </xf>
    <xf numFmtId="0" fontId="4" fillId="0" borderId="0" xfId="0" applyFont="1" applyFill="1" applyAlignment="1" applyProtection="1">
      <alignment vertical="center" wrapText="1"/>
      <protection hidden="1"/>
    </xf>
    <xf numFmtId="0" fontId="26" fillId="0" borderId="0" xfId="0" applyFont="1" applyAlignment="1" applyProtection="1">
      <alignment horizontal="center"/>
      <protection hidden="1"/>
    </xf>
    <xf numFmtId="0" fontId="27" fillId="0" borderId="0" xfId="0" applyFont="1" applyAlignment="1" applyProtection="1">
      <alignment horizontal="center" vertical="center"/>
      <protection hidden="1"/>
    </xf>
    <xf numFmtId="0" fontId="0" fillId="0" borderId="20" xfId="0" applyNumberFormat="1" applyBorder="1" applyAlignment="1">
      <alignment horizontal="left" vertical="center"/>
    </xf>
    <xf numFmtId="0" fontId="28" fillId="0" borderId="21" xfId="61" applyFont="1" applyFill="1" applyBorder="1" applyAlignment="1" applyProtection="1">
      <alignment horizontal="center"/>
      <protection hidden="1"/>
    </xf>
    <xf numFmtId="0" fontId="28" fillId="0" borderId="22" xfId="61" applyFont="1" applyFill="1" applyBorder="1" applyAlignment="1" applyProtection="1">
      <alignment horizontal="center"/>
      <protection hidden="1"/>
    </xf>
    <xf numFmtId="0" fontId="28" fillId="0" borderId="0" xfId="0" applyFont="1" applyAlignment="1" applyProtection="1">
      <alignment/>
      <protection hidden="1"/>
    </xf>
    <xf numFmtId="0" fontId="28" fillId="0" borderId="23" xfId="62" applyFont="1" applyBorder="1" applyAlignment="1" applyProtection="1">
      <alignment horizontal="center"/>
      <protection hidden="1"/>
    </xf>
    <xf numFmtId="0" fontId="28" fillId="0" borderId="24" xfId="61" applyFont="1" applyBorder="1" applyAlignment="1" applyProtection="1">
      <alignment shrinkToFit="1"/>
      <protection hidden="1"/>
    </xf>
    <xf numFmtId="49" fontId="0" fillId="0" borderId="20" xfId="0" applyNumberFormat="1" applyBorder="1" applyAlignment="1">
      <alignment horizontal="left" vertical="center"/>
    </xf>
    <xf numFmtId="49" fontId="0" fillId="0" borderId="0" xfId="0" applyNumberFormat="1" applyAlignment="1" applyProtection="1">
      <alignment horizontal="left" vertical="center"/>
      <protection hidden="1"/>
    </xf>
    <xf numFmtId="0" fontId="28" fillId="0" borderId="0" xfId="61" applyFont="1" applyAlignment="1" applyProtection="1">
      <alignment horizontal="left"/>
      <protection hidden="1"/>
    </xf>
    <xf numFmtId="0" fontId="28" fillId="0" borderId="0" xfId="61" applyFont="1" applyAlignment="1" applyProtection="1">
      <alignment horizontal="center"/>
      <protection hidden="1"/>
    </xf>
    <xf numFmtId="0" fontId="28" fillId="0" borderId="0" xfId="61" applyFont="1" applyAlignment="1" applyProtection="1">
      <alignment horizontal="right"/>
      <protection hidden="1"/>
    </xf>
    <xf numFmtId="0" fontId="28" fillId="0" borderId="0" xfId="61" applyFont="1" applyAlignment="1" applyProtection="1">
      <alignment shrinkToFit="1"/>
      <protection hidden="1"/>
    </xf>
    <xf numFmtId="49" fontId="28" fillId="0" borderId="0" xfId="61" applyNumberFormat="1" applyFont="1" applyFill="1" applyAlignment="1" applyProtection="1">
      <alignment shrinkToFit="1"/>
      <protection hidden="1" locked="0"/>
    </xf>
    <xf numFmtId="49" fontId="28" fillId="0" borderId="0" xfId="61" applyNumberFormat="1" applyFont="1" applyAlignment="1" applyProtection="1">
      <alignment horizontal="right" shrinkToFit="1"/>
      <protection hidden="1" locked="0"/>
    </xf>
    <xf numFmtId="0" fontId="0" fillId="0" borderId="0" xfId="0" applyNumberFormat="1" applyAlignment="1">
      <alignment horizontal="right"/>
    </xf>
    <xf numFmtId="0" fontId="7" fillId="36" borderId="11" xfId="0" applyFont="1" applyFill="1" applyBorder="1" applyAlignment="1" applyProtection="1">
      <alignment vertical="top" textRotation="255" shrinkToFit="1"/>
      <protection hidden="1"/>
    </xf>
    <xf numFmtId="0" fontId="7" fillId="36" borderId="13"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28" fillId="0" borderId="25" xfId="61" applyFont="1" applyFill="1" applyBorder="1" applyAlignment="1" applyProtection="1">
      <alignment shrinkToFit="1"/>
      <protection hidden="1"/>
    </xf>
    <xf numFmtId="49" fontId="11" fillId="36" borderId="13" xfId="0" applyNumberFormat="1" applyFont="1" applyFill="1" applyBorder="1" applyAlignment="1" applyProtection="1">
      <alignment horizontal="center" vertical="center"/>
      <protection hidden="1" locked="0"/>
    </xf>
    <xf numFmtId="0" fontId="28" fillId="0" borderId="26" xfId="61" applyFont="1" applyFill="1" applyBorder="1" applyAlignment="1" applyProtection="1">
      <alignment horizontal="center"/>
      <protection hidden="1"/>
    </xf>
    <xf numFmtId="0" fontId="0" fillId="0" borderId="0" xfId="0" applyNumberFormat="1" applyBorder="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xf>
    <xf numFmtId="0" fontId="28" fillId="0" borderId="24" xfId="61" applyFont="1" applyFill="1" applyBorder="1" applyAlignment="1" applyProtection="1">
      <alignment horizontal="center" shrinkToFit="1"/>
      <protection hidden="1"/>
    </xf>
    <xf numFmtId="0" fontId="28" fillId="0" borderId="21" xfId="61" applyFont="1" applyFill="1" applyBorder="1" applyAlignment="1" applyProtection="1">
      <alignment horizontal="center" shrinkToFit="1"/>
      <protection hidden="1"/>
    </xf>
    <xf numFmtId="0" fontId="7" fillId="36" borderId="27" xfId="0" applyFont="1" applyFill="1" applyBorder="1" applyAlignment="1" applyProtection="1">
      <alignment vertical="top" textRotation="255" shrinkToFit="1"/>
      <protection hidden="1"/>
    </xf>
    <xf numFmtId="0" fontId="7" fillId="36" borderId="14" xfId="0" applyFont="1" applyFill="1" applyBorder="1" applyAlignment="1" applyProtection="1">
      <alignment horizontal="center" vertical="center"/>
      <protection hidden="1"/>
    </xf>
    <xf numFmtId="0" fontId="0" fillId="0" borderId="28" xfId="0" applyNumberFormat="1" applyBorder="1" applyAlignment="1">
      <alignment horizontal="left" vertical="center"/>
    </xf>
    <xf numFmtId="49" fontId="0" fillId="0" borderId="29" xfId="0" applyNumberFormat="1" applyBorder="1" applyAlignment="1">
      <alignment/>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49" fontId="29" fillId="0" borderId="32" xfId="0" applyNumberFormat="1" applyFont="1" applyBorder="1" applyAlignment="1" applyProtection="1">
      <alignment horizontal="right" vertical="center"/>
      <protection hidden="1"/>
    </xf>
    <xf numFmtId="0" fontId="28" fillId="0" borderId="33" xfId="62" applyFont="1" applyBorder="1" applyAlignment="1" applyProtection="1">
      <alignment horizontal="center"/>
      <protection hidden="1"/>
    </xf>
    <xf numFmtId="0" fontId="28" fillId="0" borderId="34" xfId="61" applyFont="1" applyBorder="1" applyAlignment="1" applyProtection="1">
      <alignment horizontal="left"/>
      <protection hidden="1"/>
    </xf>
    <xf numFmtId="0" fontId="28" fillId="0" borderId="35" xfId="61" applyFont="1" applyBorder="1" applyAlignment="1" applyProtection="1">
      <alignment horizontal="center"/>
      <protection hidden="1"/>
    </xf>
    <xf numFmtId="0" fontId="2" fillId="0" borderId="0" xfId="0" applyFont="1" applyAlignment="1" applyProtection="1">
      <alignment horizontal="right" vertical="center"/>
      <protection hidden="1"/>
    </xf>
    <xf numFmtId="0" fontId="0" fillId="0" borderId="0" xfId="0" applyAlignment="1">
      <alignment horizontal="center"/>
    </xf>
    <xf numFmtId="0" fontId="0" fillId="0" borderId="36" xfId="0" applyBorder="1" applyAlignment="1">
      <alignment/>
    </xf>
    <xf numFmtId="0" fontId="28" fillId="0" borderId="28" xfId="0" applyFont="1" applyBorder="1" applyAlignment="1" applyProtection="1">
      <alignment/>
      <protection hidden="1"/>
    </xf>
    <xf numFmtId="0" fontId="28" fillId="0" borderId="20" xfId="0" applyFont="1" applyBorder="1" applyAlignment="1" applyProtection="1">
      <alignment/>
      <protection hidden="1"/>
    </xf>
    <xf numFmtId="0" fontId="3"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top" textRotation="255" shrinkToFit="1"/>
      <protection hidden="1"/>
    </xf>
    <xf numFmtId="0" fontId="34" fillId="0" borderId="0" xfId="0" applyFont="1" applyFill="1" applyBorder="1" applyAlignment="1" applyProtection="1">
      <alignment horizontal="center" vertical="center"/>
      <protection hidden="1"/>
    </xf>
    <xf numFmtId="0" fontId="0" fillId="0" borderId="0" xfId="0" applyAlignment="1" applyProtection="1">
      <alignment vertical="top" wrapText="1"/>
      <protection hidden="1"/>
    </xf>
    <xf numFmtId="0" fontId="27" fillId="37" borderId="37" xfId="62" applyFont="1" applyFill="1" applyBorder="1" applyAlignment="1" applyProtection="1">
      <alignment horizontal="center"/>
      <protection hidden="1"/>
    </xf>
    <xf numFmtId="49" fontId="0" fillId="0" borderId="38" xfId="0" applyNumberFormat="1" applyBorder="1" applyAlignment="1" applyProtection="1">
      <alignment horizontal="right" vertical="center"/>
      <protection hidden="1"/>
    </xf>
    <xf numFmtId="0" fontId="24" fillId="0" borderId="0" xfId="0" applyFont="1" applyAlignment="1">
      <alignment/>
    </xf>
    <xf numFmtId="0" fontId="2" fillId="0" borderId="39" xfId="0" applyFont="1" applyFill="1" applyBorder="1" applyAlignment="1" applyProtection="1">
      <alignment vertical="center"/>
      <protection hidden="1"/>
    </xf>
    <xf numFmtId="0" fontId="2" fillId="0" borderId="40" xfId="0" applyNumberFormat="1" applyFont="1" applyFill="1" applyBorder="1" applyAlignment="1" applyProtection="1">
      <alignment horizontal="center" vertical="center"/>
      <protection hidden="1"/>
    </xf>
    <xf numFmtId="0" fontId="2" fillId="0" borderId="41" xfId="0" applyNumberFormat="1" applyFont="1" applyFill="1" applyBorder="1" applyAlignment="1" applyProtection="1">
      <alignment horizontal="center" vertical="center"/>
      <protection hidden="1"/>
    </xf>
    <xf numFmtId="0" fontId="28" fillId="34" borderId="42" xfId="61" applyFont="1" applyFill="1" applyBorder="1" applyAlignment="1" applyProtection="1">
      <alignment horizontal="center"/>
      <protection hidden="1" locked="0"/>
    </xf>
    <xf numFmtId="0" fontId="28" fillId="38" borderId="21" xfId="61" applyFont="1" applyFill="1" applyBorder="1" applyAlignment="1" applyProtection="1">
      <alignment horizontal="center"/>
      <protection hidden="1" locked="0"/>
    </xf>
    <xf numFmtId="49" fontId="28" fillId="34" borderId="43" xfId="61" applyNumberFormat="1" applyFont="1" applyFill="1" applyBorder="1" applyAlignment="1" applyProtection="1">
      <alignment shrinkToFit="1"/>
      <protection locked="0"/>
    </xf>
    <xf numFmtId="179" fontId="28" fillId="38" borderId="22" xfId="61" applyNumberFormat="1" applyFont="1" applyFill="1" applyBorder="1" applyAlignment="1" applyProtection="1">
      <alignment horizontal="right" shrinkToFit="1"/>
      <protection locked="0"/>
    </xf>
    <xf numFmtId="0" fontId="8" fillId="0" borderId="10" xfId="0" applyFont="1" applyBorder="1" applyAlignment="1" applyProtection="1">
      <alignment horizontal="distributed" vertical="center"/>
      <protection hidden="1"/>
    </xf>
    <xf numFmtId="0" fontId="23" fillId="0" borderId="0" xfId="0" applyFont="1" applyBorder="1" applyAlignment="1" applyProtection="1">
      <alignment vertical="top"/>
      <protection hidden="1"/>
    </xf>
    <xf numFmtId="0" fontId="4" fillId="0" borderId="0" xfId="0" applyFont="1" applyBorder="1" applyAlignment="1" applyProtection="1">
      <alignment horizontal="center" vertical="center"/>
      <protection hidden="1" locked="0"/>
    </xf>
    <xf numFmtId="0" fontId="17" fillId="34" borderId="0" xfId="0" applyFont="1" applyFill="1" applyAlignment="1" applyProtection="1">
      <alignment/>
      <protection hidden="1"/>
    </xf>
    <xf numFmtId="0" fontId="12" fillId="34" borderId="44" xfId="0" applyFont="1" applyFill="1" applyBorder="1" applyAlignment="1" applyProtection="1">
      <alignment/>
      <protection hidden="1"/>
    </xf>
    <xf numFmtId="0" fontId="8" fillId="0" borderId="45" xfId="0" applyFont="1" applyBorder="1" applyAlignment="1" applyProtection="1">
      <alignment horizontal="distributed" vertical="center"/>
      <protection hidden="1"/>
    </xf>
    <xf numFmtId="0" fontId="9" fillId="0" borderId="46" xfId="0" applyFont="1" applyBorder="1" applyAlignment="1" applyProtection="1">
      <alignment horizontal="center" vertical="center" wrapText="1"/>
      <protection hidden="1"/>
    </xf>
    <xf numFmtId="0" fontId="9" fillId="0" borderId="46" xfId="0" applyFont="1" applyBorder="1" applyAlignment="1" applyProtection="1">
      <alignment vertical="center" wrapText="1"/>
      <protection hidden="1"/>
    </xf>
    <xf numFmtId="0" fontId="8" fillId="0" borderId="10" xfId="0" applyFont="1" applyBorder="1" applyAlignment="1" applyProtection="1">
      <alignment horizontal="centerContinuous" vertical="center" shrinkToFit="1"/>
      <protection hidden="1"/>
    </xf>
    <xf numFmtId="0" fontId="28" fillId="34" borderId="47" xfId="61" applyFont="1" applyFill="1" applyBorder="1" applyAlignment="1" applyProtection="1">
      <alignment horizontal="center"/>
      <protection hidden="1" locked="0"/>
    </xf>
    <xf numFmtId="0" fontId="28" fillId="38" borderId="48" xfId="61" applyFont="1" applyFill="1" applyBorder="1" applyAlignment="1" applyProtection="1">
      <alignment horizontal="center"/>
      <protection hidden="1" locked="0"/>
    </xf>
    <xf numFmtId="0" fontId="28" fillId="0" borderId="49" xfId="61" applyFont="1" applyFill="1" applyBorder="1" applyAlignment="1" applyProtection="1">
      <alignment shrinkToFit="1"/>
      <protection hidden="1"/>
    </xf>
    <xf numFmtId="0" fontId="28" fillId="0" borderId="49" xfId="61" applyFont="1" applyFill="1" applyBorder="1" applyAlignment="1" applyProtection="1">
      <alignment horizontal="center" shrinkToFit="1"/>
      <protection hidden="1"/>
    </xf>
    <xf numFmtId="0" fontId="28" fillId="0" borderId="48" xfId="61" applyFont="1" applyFill="1" applyBorder="1" applyAlignment="1" applyProtection="1">
      <alignment horizontal="center"/>
      <protection hidden="1"/>
    </xf>
    <xf numFmtId="0" fontId="28" fillId="0" borderId="50" xfId="61" applyFont="1" applyFill="1" applyBorder="1" applyAlignment="1" applyProtection="1">
      <alignment horizontal="center"/>
      <protection hidden="1"/>
    </xf>
    <xf numFmtId="49" fontId="28" fillId="34" borderId="51" xfId="61" applyNumberFormat="1" applyFont="1" applyFill="1" applyBorder="1" applyAlignment="1" applyProtection="1">
      <alignment shrinkToFit="1"/>
      <protection locked="0"/>
    </xf>
    <xf numFmtId="0" fontId="28" fillId="0" borderId="48" xfId="61" applyFont="1" applyBorder="1" applyAlignment="1" applyProtection="1">
      <alignment shrinkToFit="1"/>
      <protection hidden="1"/>
    </xf>
    <xf numFmtId="179" fontId="28" fillId="38" borderId="50" xfId="61" applyNumberFormat="1" applyFont="1" applyFill="1" applyBorder="1" applyAlignment="1" applyProtection="1">
      <alignment horizontal="right" shrinkToFit="1"/>
      <protection locked="0"/>
    </xf>
    <xf numFmtId="0" fontId="0" fillId="0" borderId="52" xfId="0" applyBorder="1" applyAlignment="1">
      <alignment/>
    </xf>
    <xf numFmtId="0" fontId="0" fillId="0" borderId="53" xfId="0" applyBorder="1" applyAlignment="1" applyProtection="1">
      <alignment/>
      <protection hidden="1"/>
    </xf>
    <xf numFmtId="0" fontId="0" fillId="0" borderId="54" xfId="0" applyBorder="1" applyAlignment="1" applyProtection="1">
      <alignment/>
      <protection hidden="1"/>
    </xf>
    <xf numFmtId="49" fontId="27" fillId="34" borderId="55" xfId="61" applyNumberFormat="1" applyFont="1" applyFill="1" applyBorder="1" applyAlignment="1" applyProtection="1">
      <alignment horizontal="center" vertical="center" shrinkToFit="1"/>
      <protection hidden="1" locked="0"/>
    </xf>
    <xf numFmtId="49" fontId="27" fillId="34" borderId="55" xfId="61" applyNumberFormat="1" applyFont="1" applyFill="1" applyBorder="1" applyAlignment="1" applyProtection="1">
      <alignment horizontal="center" vertical="center" wrapText="1" shrinkToFit="1"/>
      <protection hidden="1" locked="0"/>
    </xf>
    <xf numFmtId="49" fontId="27" fillId="34" borderId="56" xfId="61" applyNumberFormat="1" applyFont="1" applyFill="1" applyBorder="1" applyAlignment="1" applyProtection="1">
      <alignment horizontal="center" vertical="center" wrapText="1" shrinkToFit="1"/>
      <protection hidden="1" locked="0"/>
    </xf>
    <xf numFmtId="49" fontId="27" fillId="38" borderId="57" xfId="61" applyNumberFormat="1" applyFont="1" applyFill="1" applyBorder="1" applyAlignment="1" applyProtection="1">
      <alignment horizontal="center" vertical="center" shrinkToFit="1"/>
      <protection hidden="1" locked="0"/>
    </xf>
    <xf numFmtId="0" fontId="27" fillId="0" borderId="56" xfId="61" applyFont="1" applyFill="1" applyBorder="1" applyAlignment="1" applyProtection="1">
      <alignment horizontal="center" vertical="center" shrinkToFit="1"/>
      <protection hidden="1"/>
    </xf>
    <xf numFmtId="0" fontId="0" fillId="0" borderId="0" xfId="0" applyFill="1" applyAlignment="1">
      <alignment/>
    </xf>
    <xf numFmtId="0" fontId="0" fillId="0" borderId="0" xfId="0" applyFill="1" applyBorder="1" applyAlignment="1">
      <alignment/>
    </xf>
    <xf numFmtId="177" fontId="12" fillId="38" borderId="15" xfId="0" applyNumberFormat="1" applyFont="1" applyFill="1" applyBorder="1" applyAlignment="1" applyProtection="1">
      <alignment horizontal="center" vertical="center"/>
      <protection locked="0"/>
    </xf>
    <xf numFmtId="0" fontId="10" fillId="38" borderId="15" xfId="0" applyFont="1" applyFill="1" applyBorder="1" applyAlignment="1" applyProtection="1">
      <alignment horizontal="center" vertical="center"/>
      <protection locked="0"/>
    </xf>
    <xf numFmtId="0" fontId="12" fillId="38" borderId="15" xfId="0" applyFont="1" applyFill="1" applyBorder="1" applyAlignment="1" applyProtection="1">
      <alignment/>
      <protection locked="0"/>
    </xf>
    <xf numFmtId="0" fontId="10" fillId="38" borderId="15" xfId="0" applyFont="1" applyFill="1" applyBorder="1" applyAlignment="1" applyProtection="1">
      <alignment vertical="center" shrinkToFit="1"/>
      <protection locked="0"/>
    </xf>
    <xf numFmtId="1" fontId="12" fillId="38" borderId="15" xfId="0" applyNumberFormat="1" applyFont="1" applyFill="1" applyBorder="1" applyAlignment="1" applyProtection="1">
      <alignment horizontal="center" vertical="center"/>
      <protection locked="0"/>
    </xf>
    <xf numFmtId="49" fontId="12" fillId="38" borderId="15" xfId="0" applyNumberFormat="1" applyFont="1" applyFill="1" applyBorder="1" applyAlignment="1" applyProtection="1">
      <alignment horizontal="center" vertical="center"/>
      <protection locked="0"/>
    </xf>
    <xf numFmtId="49" fontId="27" fillId="38" borderId="58" xfId="61" applyNumberFormat="1" applyFont="1" applyFill="1" applyBorder="1" applyAlignment="1" applyProtection="1">
      <alignment horizontal="center" vertical="center" shrinkToFit="1"/>
      <protection hidden="1" locked="0"/>
    </xf>
    <xf numFmtId="179" fontId="28" fillId="38" borderId="59" xfId="61" applyNumberFormat="1" applyFont="1" applyFill="1" applyBorder="1" applyAlignment="1" applyProtection="1">
      <alignment horizontal="right" shrinkToFit="1"/>
      <protection locked="0"/>
    </xf>
    <xf numFmtId="179" fontId="28" fillId="38" borderId="60" xfId="61" applyNumberFormat="1" applyFont="1" applyFill="1" applyBorder="1" applyAlignment="1" applyProtection="1">
      <alignment horizontal="right" shrinkToFit="1"/>
      <protection locked="0"/>
    </xf>
    <xf numFmtId="0" fontId="27" fillId="0" borderId="0" xfId="62" applyFont="1" applyBorder="1" applyAlignment="1" applyProtection="1">
      <alignment horizontal="center"/>
      <protection hidden="1"/>
    </xf>
    <xf numFmtId="49" fontId="28" fillId="34" borderId="61" xfId="61" applyNumberFormat="1" applyFont="1" applyFill="1" applyBorder="1" applyAlignment="1" applyProtection="1">
      <alignment shrinkToFit="1"/>
      <protection locked="0"/>
    </xf>
    <xf numFmtId="0" fontId="27" fillId="0" borderId="0" xfId="62" applyFont="1" applyBorder="1" applyAlignment="1" applyProtection="1">
      <alignment/>
      <protection hidden="1"/>
    </xf>
    <xf numFmtId="0" fontId="0" fillId="34" borderId="0" xfId="0" applyFill="1" applyAlignment="1">
      <alignment/>
    </xf>
    <xf numFmtId="0" fontId="0" fillId="0" borderId="0" xfId="0" applyFill="1" applyAlignment="1">
      <alignment/>
    </xf>
    <xf numFmtId="0" fontId="0" fillId="38" borderId="53" xfId="0" applyFill="1" applyBorder="1" applyAlignment="1" applyProtection="1">
      <alignment/>
      <protection hidden="1"/>
    </xf>
    <xf numFmtId="49" fontId="0" fillId="0" borderId="29" xfId="0" applyNumberFormat="1" applyFill="1" applyBorder="1" applyAlignment="1">
      <alignment/>
    </xf>
    <xf numFmtId="0" fontId="28" fillId="0" borderId="62" xfId="61" applyFont="1" applyBorder="1" applyAlignment="1" applyProtection="1">
      <alignment shrinkToFit="1"/>
      <protection hidden="1"/>
    </xf>
    <xf numFmtId="0" fontId="30" fillId="0" borderId="0" xfId="0" applyFont="1" applyAlignment="1" applyProtection="1">
      <alignment horizontal="center" wrapText="1" shrinkToFit="1"/>
      <protection hidden="1"/>
    </xf>
    <xf numFmtId="0" fontId="28" fillId="0" borderId="0" xfId="61" applyFont="1" applyFill="1" applyBorder="1" applyAlignment="1" applyProtection="1">
      <alignment horizontal="center"/>
      <protection hidden="1" locked="0"/>
    </xf>
    <xf numFmtId="0" fontId="28" fillId="0" borderId="0" xfId="61" applyFont="1" applyFill="1" applyBorder="1" applyAlignment="1" applyProtection="1">
      <alignment shrinkToFit="1"/>
      <protection hidden="1"/>
    </xf>
    <xf numFmtId="0" fontId="28" fillId="0" borderId="0" xfId="61" applyFont="1" applyFill="1" applyBorder="1" applyAlignment="1" applyProtection="1">
      <alignment horizontal="center" shrinkToFit="1"/>
      <protection hidden="1"/>
    </xf>
    <xf numFmtId="0" fontId="28" fillId="0" borderId="0" xfId="61" applyFont="1" applyFill="1" applyBorder="1" applyAlignment="1" applyProtection="1">
      <alignment horizontal="center"/>
      <protection hidden="1"/>
    </xf>
    <xf numFmtId="0" fontId="27" fillId="38" borderId="63" xfId="61" applyFont="1" applyFill="1" applyBorder="1" applyAlignment="1" applyProtection="1">
      <alignment horizontal="center" vertical="center" wrapText="1" shrinkToFit="1"/>
      <protection hidden="1"/>
    </xf>
    <xf numFmtId="0" fontId="27" fillId="0" borderId="64" xfId="61" applyFont="1" applyBorder="1" applyAlignment="1" applyProtection="1">
      <alignment horizontal="center" vertical="center" shrinkToFit="1"/>
      <protection hidden="1"/>
    </xf>
    <xf numFmtId="0" fontId="27" fillId="0" borderId="63" xfId="61" applyFont="1" applyBorder="1" applyAlignment="1" applyProtection="1">
      <alignment horizontal="center" vertical="center"/>
      <protection hidden="1"/>
    </xf>
    <xf numFmtId="0" fontId="2" fillId="0" borderId="0" xfId="0" applyFont="1" applyBorder="1" applyAlignment="1" applyProtection="1">
      <alignment horizontal="center" vertical="top" textRotation="255"/>
      <protection hidden="1"/>
    </xf>
    <xf numFmtId="0" fontId="2" fillId="0" borderId="0" xfId="0" applyFont="1" applyAlignment="1" applyProtection="1">
      <alignment horizontal="centerContinuous" vertical="center"/>
      <protection hidden="1"/>
    </xf>
    <xf numFmtId="0" fontId="0" fillId="0" borderId="0" xfId="0" applyAlignment="1">
      <alignment horizontal="centerContinuous"/>
    </xf>
    <xf numFmtId="49" fontId="28" fillId="0" borderId="0" xfId="0" applyNumberFormat="1" applyFont="1" applyAlignment="1" applyProtection="1">
      <alignment/>
      <protection hidden="1"/>
    </xf>
    <xf numFmtId="0" fontId="0" fillId="0" borderId="28" xfId="0" applyBorder="1" applyAlignment="1">
      <alignment horizontal="right" shrinkToFit="1"/>
    </xf>
    <xf numFmtId="0" fontId="0" fillId="0" borderId="20" xfId="0" applyBorder="1" applyAlignment="1">
      <alignment horizontal="right" shrinkToFit="1"/>
    </xf>
    <xf numFmtId="0" fontId="0" fillId="0" borderId="28" xfId="0" applyBorder="1" applyAlignment="1">
      <alignment shrinkToFit="1"/>
    </xf>
    <xf numFmtId="0" fontId="0" fillId="0" borderId="20" xfId="0" applyBorder="1" applyAlignment="1">
      <alignment shrinkToFit="1"/>
    </xf>
    <xf numFmtId="0" fontId="0" fillId="0" borderId="20" xfId="0" applyBorder="1" applyAlignment="1">
      <alignment/>
    </xf>
    <xf numFmtId="49" fontId="0" fillId="0" borderId="29" xfId="0" applyNumberFormat="1" applyFill="1" applyBorder="1" applyAlignment="1" quotePrefix="1">
      <alignment/>
    </xf>
    <xf numFmtId="49" fontId="0" fillId="0" borderId="31" xfId="0" applyNumberFormat="1" applyBorder="1" applyAlignment="1">
      <alignment/>
    </xf>
    <xf numFmtId="0" fontId="28" fillId="0" borderId="0" xfId="0" applyFont="1" applyBorder="1" applyAlignment="1" applyProtection="1">
      <alignment/>
      <protection hidden="1"/>
    </xf>
    <xf numFmtId="0" fontId="0" fillId="0" borderId="0" xfId="0" applyFill="1" applyBorder="1" applyAlignment="1">
      <alignment/>
    </xf>
    <xf numFmtId="0" fontId="0" fillId="0" borderId="36" xfId="0" applyNumberFormat="1" applyBorder="1" applyAlignment="1">
      <alignment/>
    </xf>
    <xf numFmtId="49" fontId="0" fillId="0" borderId="0" xfId="0" applyNumberFormat="1" applyAlignment="1">
      <alignment/>
    </xf>
    <xf numFmtId="49" fontId="29" fillId="0" borderId="65" xfId="0" applyNumberFormat="1" applyFont="1" applyBorder="1" applyAlignment="1" applyProtection="1">
      <alignment horizontal="right" vertical="center" shrinkToFit="1"/>
      <protection hidden="1"/>
    </xf>
    <xf numFmtId="49" fontId="0" fillId="0" borderId="66" xfId="0" applyNumberFormat="1" applyBorder="1" applyAlignment="1" applyProtection="1">
      <alignment horizontal="right" vertical="center" shrinkToFit="1"/>
      <protection hidden="1"/>
    </xf>
    <xf numFmtId="0" fontId="0" fillId="0" borderId="0" xfId="0" applyNumberFormat="1" applyBorder="1" applyAlignment="1">
      <alignment/>
    </xf>
    <xf numFmtId="49" fontId="0" fillId="0" borderId="0" xfId="0" applyNumberFormat="1" applyBorder="1" applyAlignment="1">
      <alignment/>
    </xf>
    <xf numFmtId="49" fontId="0" fillId="0" borderId="0" xfId="0" applyNumberFormat="1" applyFill="1" applyBorder="1" applyAlignment="1">
      <alignment/>
    </xf>
    <xf numFmtId="49" fontId="0" fillId="0" borderId="0" xfId="0" applyNumberFormat="1" applyFill="1" applyBorder="1" applyAlignment="1" quotePrefix="1">
      <alignment/>
    </xf>
    <xf numFmtId="0" fontId="0" fillId="0" borderId="36" xfId="0" applyNumberFormat="1" applyBorder="1" applyAlignment="1">
      <alignment horizontal="left" vertical="center"/>
    </xf>
    <xf numFmtId="0" fontId="0" fillId="0" borderId="20" xfId="0" applyBorder="1" applyAlignment="1">
      <alignment horizontal="left"/>
    </xf>
    <xf numFmtId="0" fontId="0" fillId="0" borderId="30" xfId="0" applyBorder="1" applyAlignment="1">
      <alignment horizontal="left"/>
    </xf>
    <xf numFmtId="0" fontId="0" fillId="0" borderId="67" xfId="0" applyFill="1" applyBorder="1" applyAlignment="1">
      <alignment/>
    </xf>
    <xf numFmtId="0" fontId="0" fillId="0" borderId="36" xfId="0" applyBorder="1" applyAlignment="1">
      <alignment shrinkToFit="1"/>
    </xf>
    <xf numFmtId="0" fontId="0" fillId="0" borderId="29" xfId="0" applyBorder="1" applyAlignment="1">
      <alignment shrinkToFit="1"/>
    </xf>
    <xf numFmtId="0" fontId="28" fillId="0" borderId="30" xfId="0" applyFont="1" applyBorder="1" applyAlignment="1" applyProtection="1">
      <alignment/>
      <protection hidden="1"/>
    </xf>
    <xf numFmtId="0" fontId="0" fillId="0" borderId="31" xfId="0" applyBorder="1" applyAlignment="1">
      <alignment shrinkToFit="1"/>
    </xf>
    <xf numFmtId="0" fontId="0" fillId="0" borderId="0" xfId="0" applyBorder="1" applyAlignment="1">
      <alignment horizontal="left"/>
    </xf>
    <xf numFmtId="0" fontId="32" fillId="0" borderId="0" xfId="0" applyNumberFormat="1" applyFont="1" applyBorder="1" applyAlignment="1">
      <alignment horizontal="center"/>
    </xf>
    <xf numFmtId="0" fontId="27" fillId="0" borderId="52" xfId="61" applyFont="1" applyFill="1" applyBorder="1" applyAlignment="1" applyProtection="1">
      <alignment horizontal="center" vertical="center" shrinkToFit="1"/>
      <protection hidden="1"/>
    </xf>
    <xf numFmtId="0" fontId="28" fillId="0" borderId="68" xfId="61" applyFont="1" applyBorder="1" applyAlignment="1" applyProtection="1">
      <alignment shrinkToFit="1"/>
      <protection hidden="1"/>
    </xf>
    <xf numFmtId="184" fontId="28" fillId="0" borderId="69" xfId="61" applyNumberFormat="1" applyFont="1" applyBorder="1" applyAlignment="1" applyProtection="1">
      <alignment shrinkToFit="1"/>
      <protection hidden="1"/>
    </xf>
    <xf numFmtId="49" fontId="0" fillId="0" borderId="70" xfId="0" applyNumberFormat="1" applyBorder="1" applyAlignment="1" applyProtection="1">
      <alignment horizontal="right" vertical="center"/>
      <protection hidden="1"/>
    </xf>
    <xf numFmtId="0" fontId="28" fillId="0" borderId="71" xfId="61" applyFont="1" applyFill="1" applyBorder="1" applyAlignment="1" applyProtection="1">
      <alignment horizontal="center"/>
      <protection hidden="1"/>
    </xf>
    <xf numFmtId="0" fontId="28" fillId="0" borderId="72" xfId="61" applyFont="1" applyBorder="1" applyAlignment="1" applyProtection="1">
      <alignment horizontal="center"/>
      <protection hidden="1"/>
    </xf>
    <xf numFmtId="49" fontId="0" fillId="0" borderId="73" xfId="0" applyNumberFormat="1" applyBorder="1" applyAlignment="1" applyProtection="1">
      <alignment horizontal="right" vertical="center"/>
      <protection hidden="1"/>
    </xf>
    <xf numFmtId="0" fontId="28" fillId="0" borderId="74" xfId="61" applyFont="1" applyFill="1" applyBorder="1" applyAlignment="1" applyProtection="1">
      <alignment horizontal="center"/>
      <protection hidden="1"/>
    </xf>
    <xf numFmtId="49" fontId="29" fillId="0" borderId="75" xfId="0" applyNumberFormat="1" applyFont="1" applyBorder="1" applyAlignment="1" applyProtection="1">
      <alignment horizontal="right" vertical="center"/>
      <protection hidden="1"/>
    </xf>
    <xf numFmtId="0" fontId="28" fillId="0" borderId="76" xfId="61" applyFont="1" applyFill="1" applyBorder="1" applyAlignment="1" applyProtection="1">
      <alignment horizontal="center"/>
      <protection hidden="1"/>
    </xf>
    <xf numFmtId="49" fontId="29" fillId="0" borderId="77" xfId="0" applyNumberFormat="1" applyFont="1" applyBorder="1" applyAlignment="1" applyProtection="1">
      <alignment horizontal="right" vertical="center"/>
      <protection hidden="1"/>
    </xf>
    <xf numFmtId="0" fontId="28" fillId="0" borderId="78" xfId="61" applyFont="1" applyFill="1" applyBorder="1" applyAlignment="1" applyProtection="1">
      <alignment horizontal="center"/>
      <protection hidden="1"/>
    </xf>
    <xf numFmtId="0" fontId="0" fillId="0" borderId="79" xfId="0" applyBorder="1" applyAlignment="1">
      <alignment horizontal="center"/>
    </xf>
    <xf numFmtId="181" fontId="0" fillId="0" borderId="79" xfId="0" applyNumberFormat="1" applyBorder="1" applyAlignment="1">
      <alignment/>
    </xf>
    <xf numFmtId="182" fontId="0" fillId="0" borderId="79" xfId="0" applyNumberFormat="1" applyBorder="1" applyAlignment="1">
      <alignment horizontal="center"/>
    </xf>
    <xf numFmtId="0" fontId="27" fillId="34" borderId="80" xfId="61" applyFont="1" applyFill="1" applyBorder="1" applyAlignment="1" applyProtection="1">
      <alignment horizontal="center" vertical="center" textRotation="255" shrinkToFit="1"/>
      <protection hidden="1"/>
    </xf>
    <xf numFmtId="0" fontId="27" fillId="0" borderId="81" xfId="61" applyFont="1" applyBorder="1" applyAlignment="1" applyProtection="1">
      <alignment horizontal="center" vertical="center" textRotation="255" shrinkToFit="1"/>
      <protection hidden="1"/>
    </xf>
    <xf numFmtId="0" fontId="4" fillId="0" borderId="0" xfId="0" applyFont="1" applyAlignment="1" applyProtection="1">
      <alignment horizontal="center"/>
      <protection hidden="1"/>
    </xf>
    <xf numFmtId="183" fontId="0" fillId="0" borderId="79" xfId="0" applyNumberFormat="1" applyBorder="1" applyAlignment="1">
      <alignment horizontal="right"/>
    </xf>
    <xf numFmtId="0" fontId="0" fillId="0" borderId="53" xfId="0" applyFill="1" applyBorder="1" applyAlignment="1" applyProtection="1">
      <alignment/>
      <protection hidden="1"/>
    </xf>
    <xf numFmtId="0" fontId="0" fillId="34" borderId="0" xfId="0" applyFill="1" applyBorder="1" applyAlignment="1">
      <alignment/>
    </xf>
    <xf numFmtId="0" fontId="0" fillId="34" borderId="82" xfId="0" applyFill="1" applyBorder="1" applyAlignment="1">
      <alignment/>
    </xf>
    <xf numFmtId="0" fontId="38" fillId="39" borderId="0" xfId="0" applyFont="1" applyFill="1" applyBorder="1" applyAlignment="1">
      <alignment/>
    </xf>
    <xf numFmtId="0" fontId="38" fillId="39" borderId="82" xfId="0" applyFont="1" applyFill="1" applyBorder="1" applyAlignment="1">
      <alignment/>
    </xf>
    <xf numFmtId="0" fontId="0" fillId="38" borderId="0" xfId="0" applyFill="1" applyBorder="1" applyAlignment="1">
      <alignment/>
    </xf>
    <xf numFmtId="0" fontId="0" fillId="38" borderId="82" xfId="0" applyFill="1" applyBorder="1" applyAlignment="1">
      <alignment/>
    </xf>
    <xf numFmtId="0" fontId="0" fillId="40" borderId="0" xfId="0" applyFill="1" applyBorder="1" applyAlignment="1" applyProtection="1">
      <alignment/>
      <protection hidden="1"/>
    </xf>
    <xf numFmtId="0" fontId="0" fillId="40" borderId="82" xfId="0" applyFill="1" applyBorder="1" applyAlignment="1" applyProtection="1">
      <alignment/>
      <protection hidden="1"/>
    </xf>
    <xf numFmtId="0" fontId="0" fillId="41" borderId="67" xfId="0" applyFill="1" applyBorder="1" applyAlignment="1" applyProtection="1">
      <alignment/>
      <protection hidden="1"/>
    </xf>
    <xf numFmtId="0" fontId="0" fillId="41" borderId="83" xfId="0" applyFill="1" applyBorder="1" applyAlignment="1" applyProtection="1">
      <alignment/>
      <protection hidden="1"/>
    </xf>
    <xf numFmtId="0" fontId="36" fillId="35" borderId="84" xfId="61" applyFont="1" applyFill="1" applyBorder="1" applyAlignment="1" applyProtection="1">
      <alignment vertical="center"/>
      <protection hidden="1" locked="0"/>
    </xf>
    <xf numFmtId="0" fontId="36" fillId="35" borderId="85" xfId="61" applyFont="1" applyFill="1" applyBorder="1" applyAlignment="1" applyProtection="1">
      <alignment vertical="center"/>
      <protection hidden="1" locked="0"/>
    </xf>
    <xf numFmtId="0" fontId="13" fillId="34" borderId="14" xfId="0" applyFont="1" applyFill="1" applyBorder="1" applyAlignment="1" applyProtection="1">
      <alignment horizontal="center" vertical="center" wrapText="1"/>
      <protection hidden="1"/>
    </xf>
    <xf numFmtId="177" fontId="15" fillId="35" borderId="86" xfId="0" applyNumberFormat="1" applyFont="1" applyFill="1" applyBorder="1" applyAlignment="1" applyProtection="1">
      <alignment horizontal="center" vertical="center" shrinkToFit="1"/>
      <protection locked="0"/>
    </xf>
    <xf numFmtId="0" fontId="13" fillId="34" borderId="79" xfId="0" applyFont="1" applyFill="1" applyBorder="1" applyAlignment="1" applyProtection="1">
      <alignment horizontal="distributed" vertical="center" wrapText="1"/>
      <protection hidden="1"/>
    </xf>
    <xf numFmtId="0" fontId="13" fillId="34" borderId="87" xfId="0" applyFont="1" applyFill="1" applyBorder="1" applyAlignment="1" applyProtection="1">
      <alignment horizontal="distributed" vertical="center" wrapText="1"/>
      <protection hidden="1"/>
    </xf>
    <xf numFmtId="0" fontId="7" fillId="34" borderId="88" xfId="0" applyFont="1" applyFill="1" applyBorder="1" applyAlignment="1" applyProtection="1">
      <alignment horizontal="distributed" vertical="center"/>
      <protection hidden="1"/>
    </xf>
    <xf numFmtId="0" fontId="15" fillId="35" borderId="89" xfId="0" applyFont="1" applyFill="1" applyBorder="1" applyAlignment="1" applyProtection="1">
      <alignment horizontal="center" vertical="center" shrinkToFit="1"/>
      <protection locked="0"/>
    </xf>
    <xf numFmtId="0" fontId="4" fillId="0" borderId="90" xfId="0" applyFont="1" applyBorder="1" applyAlignment="1" applyProtection="1">
      <alignment/>
      <protection hidden="1"/>
    </xf>
    <xf numFmtId="0" fontId="8" fillId="0" borderId="14" xfId="0" applyFont="1" applyBorder="1" applyAlignment="1" applyProtection="1">
      <alignment horizontal="center" vertical="center"/>
      <protection hidden="1"/>
    </xf>
    <xf numFmtId="185" fontId="4" fillId="0" borderId="0" xfId="0" applyNumberFormat="1" applyFont="1" applyAlignment="1" applyProtection="1">
      <alignment/>
      <protection hidden="1"/>
    </xf>
    <xf numFmtId="0" fontId="23" fillId="0" borderId="0" xfId="0" applyFont="1" applyFill="1" applyAlignment="1" applyProtection="1">
      <alignment/>
      <protection hidden="1"/>
    </xf>
    <xf numFmtId="0" fontId="36" fillId="35" borderId="79" xfId="61" applyFont="1" applyFill="1" applyBorder="1" applyAlignment="1" applyProtection="1">
      <alignment horizontal="center" vertical="center"/>
      <protection hidden="1" locked="0"/>
    </xf>
    <xf numFmtId="0" fontId="15" fillId="35" borderId="91" xfId="0" applyNumberFormat="1" applyFont="1" applyFill="1" applyBorder="1" applyAlignment="1" applyProtection="1">
      <alignment horizontal="center" vertical="center" shrinkToFit="1"/>
      <protection hidden="1"/>
    </xf>
    <xf numFmtId="0" fontId="0" fillId="0" borderId="92" xfId="0" applyNumberFormat="1" applyBorder="1" applyAlignment="1">
      <alignment horizontal="left" vertical="center"/>
    </xf>
    <xf numFmtId="0" fontId="0" fillId="0" borderId="79" xfId="0" applyNumberFormat="1" applyBorder="1" applyAlignment="1">
      <alignment horizontal="left" vertical="center"/>
    </xf>
    <xf numFmtId="0" fontId="0" fillId="39" borderId="0" xfId="0" applyFill="1" applyAlignment="1">
      <alignment/>
    </xf>
    <xf numFmtId="49" fontId="0" fillId="39" borderId="0" xfId="0" applyNumberFormat="1" applyFill="1" applyAlignment="1">
      <alignment/>
    </xf>
    <xf numFmtId="49" fontId="0" fillId="0" borderId="0" xfId="0" applyNumberFormat="1" applyFill="1" applyAlignment="1">
      <alignment/>
    </xf>
    <xf numFmtId="0" fontId="28" fillId="0" borderId="42" xfId="61" applyFont="1" applyBorder="1" applyAlignment="1" applyProtection="1">
      <alignment shrinkToFit="1"/>
      <protection hidden="1"/>
    </xf>
    <xf numFmtId="0" fontId="27" fillId="0" borderId="56" xfId="61" applyFont="1" applyBorder="1" applyAlignment="1" applyProtection="1">
      <alignment horizontal="center" vertical="center" wrapText="1" shrinkToFit="1"/>
      <protection hidden="1"/>
    </xf>
    <xf numFmtId="0" fontId="28" fillId="0" borderId="24" xfId="61" applyNumberFormat="1" applyFont="1" applyBorder="1" applyAlignment="1" applyProtection="1">
      <alignment shrinkToFit="1"/>
      <protection hidden="1"/>
    </xf>
    <xf numFmtId="0" fontId="36" fillId="0" borderId="0" xfId="0" applyFont="1" applyFill="1" applyBorder="1" applyAlignment="1" applyProtection="1">
      <alignment/>
      <protection hidden="1"/>
    </xf>
    <xf numFmtId="0" fontId="36" fillId="0" borderId="0" xfId="0" applyFont="1" applyAlignment="1" applyProtection="1">
      <alignment/>
      <protection hidden="1"/>
    </xf>
    <xf numFmtId="0" fontId="28" fillId="0" borderId="0" xfId="0" applyFont="1" applyAlignment="1" applyProtection="1">
      <alignment horizontal="right"/>
      <protection hidden="1"/>
    </xf>
    <xf numFmtId="0" fontId="28" fillId="0" borderId="79" xfId="0" applyNumberFormat="1" applyFont="1" applyBorder="1" applyAlignment="1" applyProtection="1">
      <alignment/>
      <protection hidden="1"/>
    </xf>
    <xf numFmtId="0" fontId="0" fillId="0" borderId="30" xfId="0" applyBorder="1" applyAlignment="1">
      <alignment horizontal="right" shrinkToFit="1"/>
    </xf>
    <xf numFmtId="0" fontId="0" fillId="0" borderId="0" xfId="0" applyNumberFormat="1" applyFill="1" applyBorder="1" applyAlignment="1">
      <alignment/>
    </xf>
    <xf numFmtId="0" fontId="0" fillId="0" borderId="0" xfId="0" applyNumberFormat="1" applyAlignment="1">
      <alignment/>
    </xf>
    <xf numFmtId="177" fontId="0" fillId="0" borderId="0" xfId="0" applyNumberFormat="1" applyBorder="1" applyAlignment="1">
      <alignment/>
    </xf>
    <xf numFmtId="177" fontId="28" fillId="0" borderId="24" xfId="61" applyNumberFormat="1" applyFont="1" applyBorder="1" applyAlignment="1" applyProtection="1">
      <alignment shrinkToFit="1"/>
      <protection hidden="1"/>
    </xf>
    <xf numFmtId="0" fontId="4" fillId="0" borderId="79" xfId="0" applyFont="1" applyBorder="1" applyAlignment="1" applyProtection="1">
      <alignment/>
      <protection hidden="1"/>
    </xf>
    <xf numFmtId="0" fontId="0" fillId="0" borderId="79" xfId="0" applyBorder="1" applyAlignment="1">
      <alignment/>
    </xf>
    <xf numFmtId="0" fontId="0" fillId="0" borderId="65" xfId="0" applyBorder="1" applyAlignment="1">
      <alignment/>
    </xf>
    <xf numFmtId="0" fontId="0" fillId="0" borderId="23" xfId="0" applyBorder="1" applyAlignment="1">
      <alignment vertical="center"/>
    </xf>
    <xf numFmtId="0" fontId="0" fillId="0" borderId="23" xfId="0" applyBorder="1" applyAlignment="1">
      <alignment/>
    </xf>
    <xf numFmtId="0" fontId="4" fillId="0" borderId="65" xfId="0" applyFont="1" applyBorder="1" applyAlignment="1" applyProtection="1">
      <alignment/>
      <protection hidden="1"/>
    </xf>
    <xf numFmtId="0" fontId="4" fillId="0" borderId="23" xfId="0" applyFont="1" applyBorder="1" applyAlignment="1" applyProtection="1">
      <alignment/>
      <protection hidden="1"/>
    </xf>
    <xf numFmtId="0" fontId="0" fillId="0" borderId="66" xfId="0" applyBorder="1" applyAlignment="1">
      <alignment/>
    </xf>
    <xf numFmtId="0" fontId="0" fillId="0" borderId="93" xfId="0" applyBorder="1" applyAlignment="1">
      <alignment/>
    </xf>
    <xf numFmtId="0" fontId="0" fillId="0" borderId="94" xfId="0" applyBorder="1" applyAlignment="1">
      <alignment/>
    </xf>
    <xf numFmtId="0" fontId="0" fillId="0" borderId="29" xfId="0" applyNumberFormat="1" applyBorder="1" applyAlignment="1">
      <alignment/>
    </xf>
    <xf numFmtId="0" fontId="0" fillId="0" borderId="31" xfId="0" applyNumberFormat="1" applyBorder="1" applyAlignment="1">
      <alignment/>
    </xf>
    <xf numFmtId="0" fontId="0" fillId="0" borderId="95" xfId="0" applyNumberFormat="1" applyBorder="1" applyAlignment="1" applyProtection="1">
      <alignment horizontal="right" vertical="center" shrinkToFit="1"/>
      <protection hidden="1"/>
    </xf>
    <xf numFmtId="0" fontId="0" fillId="0" borderId="96" xfId="0" applyNumberFormat="1" applyBorder="1" applyAlignment="1">
      <alignment horizontal="center" vertical="center"/>
    </xf>
    <xf numFmtId="0" fontId="27" fillId="37" borderId="97" xfId="62" applyFont="1" applyFill="1" applyBorder="1" applyAlignment="1" applyProtection="1">
      <alignment horizontal="center"/>
      <protection hidden="1"/>
    </xf>
    <xf numFmtId="0" fontId="27" fillId="37" borderId="98" xfId="62" applyFont="1" applyFill="1" applyBorder="1" applyAlignment="1" applyProtection="1">
      <alignment horizontal="center"/>
      <protection hidden="1"/>
    </xf>
    <xf numFmtId="0" fontId="27" fillId="37" borderId="35" xfId="62" applyFont="1" applyFill="1" applyBorder="1" applyAlignment="1" applyProtection="1">
      <alignment horizontal="center"/>
      <protection hidden="1"/>
    </xf>
    <xf numFmtId="0" fontId="29" fillId="0" borderId="99" xfId="0" applyNumberFormat="1" applyFont="1" applyBorder="1" applyAlignment="1" applyProtection="1">
      <alignment horizontal="right" vertical="center" shrinkToFit="1"/>
      <protection hidden="1"/>
    </xf>
    <xf numFmtId="0" fontId="0" fillId="0" borderId="99" xfId="0" applyNumberFormat="1" applyBorder="1" applyAlignment="1">
      <alignment horizontal="center" vertical="center"/>
    </xf>
    <xf numFmtId="0" fontId="29" fillId="0" borderId="97" xfId="0" applyNumberFormat="1" applyFont="1" applyBorder="1" applyAlignment="1" applyProtection="1">
      <alignment horizontal="right" vertical="center" shrinkToFit="1"/>
      <protection hidden="1"/>
    </xf>
    <xf numFmtId="0" fontId="28" fillId="0" borderId="96" xfId="62" applyFont="1" applyBorder="1" applyAlignment="1" applyProtection="1">
      <alignment horizontal="center"/>
      <protection hidden="1"/>
    </xf>
    <xf numFmtId="0" fontId="28" fillId="0" borderId="99" xfId="62" applyFont="1" applyBorder="1" applyAlignment="1" applyProtection="1">
      <alignment horizontal="center" wrapText="1"/>
      <protection hidden="1"/>
    </xf>
    <xf numFmtId="49" fontId="0" fillId="0" borderId="100" xfId="0" applyNumberFormat="1" applyBorder="1" applyAlignment="1" applyProtection="1">
      <alignment horizontal="right" vertical="center" shrinkToFit="1"/>
      <protection hidden="1"/>
    </xf>
    <xf numFmtId="0" fontId="0" fillId="0" borderId="98" xfId="0" applyNumberFormat="1" applyBorder="1" applyAlignment="1" applyProtection="1">
      <alignment horizontal="right" vertical="center" shrinkToFit="1"/>
      <protection hidden="1"/>
    </xf>
    <xf numFmtId="49" fontId="29" fillId="0" borderId="100" xfId="0" applyNumberFormat="1" applyFont="1" applyBorder="1" applyAlignment="1" applyProtection="1">
      <alignment horizontal="right" vertical="center" shrinkToFit="1"/>
      <protection hidden="1"/>
    </xf>
    <xf numFmtId="0" fontId="29" fillId="0" borderId="98" xfId="0" applyNumberFormat="1" applyFont="1" applyBorder="1" applyAlignment="1" applyProtection="1">
      <alignment horizontal="right" vertical="center" shrinkToFit="1"/>
      <protection hidden="1"/>
    </xf>
    <xf numFmtId="49" fontId="0" fillId="0" borderId="92" xfId="0" applyNumberFormat="1" applyBorder="1" applyAlignment="1">
      <alignment/>
    </xf>
    <xf numFmtId="49" fontId="0" fillId="0" borderId="79" xfId="0" applyNumberFormat="1" applyBorder="1" applyAlignment="1">
      <alignment/>
    </xf>
    <xf numFmtId="49" fontId="0" fillId="0" borderId="36" xfId="0" applyNumberFormat="1" applyBorder="1" applyAlignment="1">
      <alignment/>
    </xf>
    <xf numFmtId="49" fontId="0" fillId="0" borderId="101" xfId="0" applyNumberFormat="1" applyBorder="1" applyAlignment="1">
      <alignment/>
    </xf>
    <xf numFmtId="0" fontId="2" fillId="0" borderId="102" xfId="0" applyNumberFormat="1" applyFont="1" applyFill="1" applyBorder="1" applyAlignment="1" applyProtection="1">
      <alignment horizontal="center" vertical="center"/>
      <protection hidden="1"/>
    </xf>
    <xf numFmtId="0" fontId="28" fillId="34" borderId="103" xfId="61" applyFont="1" applyFill="1" applyBorder="1" applyAlignment="1" applyProtection="1">
      <alignment horizontal="center"/>
      <protection hidden="1" locked="0"/>
    </xf>
    <xf numFmtId="0" fontId="28" fillId="38" borderId="104" xfId="61" applyFont="1" applyFill="1" applyBorder="1" applyAlignment="1" applyProtection="1">
      <alignment horizontal="center"/>
      <protection hidden="1" locked="0"/>
    </xf>
    <xf numFmtId="0" fontId="28" fillId="0" borderId="105" xfId="61" applyFont="1" applyFill="1" applyBorder="1" applyAlignment="1" applyProtection="1">
      <alignment shrinkToFit="1"/>
      <protection hidden="1"/>
    </xf>
    <xf numFmtId="0" fontId="28" fillId="0" borderId="104" xfId="61" applyFont="1" applyFill="1" applyBorder="1" applyAlignment="1" applyProtection="1">
      <alignment horizontal="center" shrinkToFit="1"/>
      <protection hidden="1"/>
    </xf>
    <xf numFmtId="0" fontId="28" fillId="0" borderId="104" xfId="61" applyFont="1" applyFill="1" applyBorder="1" applyAlignment="1" applyProtection="1">
      <alignment horizontal="center"/>
      <protection hidden="1"/>
    </xf>
    <xf numFmtId="0" fontId="28" fillId="0" borderId="106" xfId="61" applyFont="1" applyFill="1" applyBorder="1" applyAlignment="1" applyProtection="1">
      <alignment horizontal="center"/>
      <protection hidden="1"/>
    </xf>
    <xf numFmtId="49" fontId="28" fillId="34" borderId="107" xfId="61" applyNumberFormat="1" applyFont="1" applyFill="1" applyBorder="1" applyAlignment="1" applyProtection="1">
      <alignment shrinkToFit="1"/>
      <protection locked="0"/>
    </xf>
    <xf numFmtId="0" fontId="28" fillId="0" borderId="108" xfId="61" applyFont="1" applyBorder="1" applyAlignment="1" applyProtection="1">
      <alignment shrinkToFit="1"/>
      <protection hidden="1"/>
    </xf>
    <xf numFmtId="0" fontId="28" fillId="0" borderId="108" xfId="61" applyNumberFormat="1" applyFont="1" applyBorder="1" applyAlignment="1" applyProtection="1">
      <alignment shrinkToFit="1"/>
      <protection hidden="1"/>
    </xf>
    <xf numFmtId="0" fontId="28" fillId="0" borderId="103" xfId="61" applyFont="1" applyBorder="1" applyAlignment="1" applyProtection="1">
      <alignment shrinkToFit="1"/>
      <protection hidden="1"/>
    </xf>
    <xf numFmtId="177" fontId="28" fillId="0" borderId="108" xfId="61" applyNumberFormat="1" applyFont="1" applyBorder="1" applyAlignment="1" applyProtection="1">
      <alignment shrinkToFit="1"/>
      <protection hidden="1"/>
    </xf>
    <xf numFmtId="179" fontId="28" fillId="38" borderId="106" xfId="61" applyNumberFormat="1" applyFont="1" applyFill="1" applyBorder="1" applyAlignment="1" applyProtection="1">
      <alignment horizontal="right" shrinkToFit="1"/>
      <protection locked="0"/>
    </xf>
    <xf numFmtId="49" fontId="28" fillId="34" borderId="109" xfId="61" applyNumberFormat="1" applyFont="1" applyFill="1" applyBorder="1" applyAlignment="1" applyProtection="1">
      <alignment shrinkToFit="1"/>
      <protection locked="0"/>
    </xf>
    <xf numFmtId="179" fontId="28" fillId="38" borderId="110" xfId="61" applyNumberFormat="1" applyFont="1" applyFill="1" applyBorder="1" applyAlignment="1" applyProtection="1">
      <alignment horizontal="right" shrinkToFit="1"/>
      <protection locked="0"/>
    </xf>
    <xf numFmtId="49" fontId="0" fillId="0" borderId="31" xfId="0" applyNumberFormat="1" applyFill="1" applyBorder="1" applyAlignment="1">
      <alignment/>
    </xf>
    <xf numFmtId="49" fontId="0" fillId="0" borderId="36" xfId="0" applyNumberFormat="1" applyBorder="1" applyAlignment="1">
      <alignment horizontal="left" vertical="center"/>
    </xf>
    <xf numFmtId="0" fontId="0" fillId="42" borderId="65" xfId="0" applyFill="1" applyBorder="1" applyAlignment="1">
      <alignment horizontal="left" vertical="center"/>
    </xf>
    <xf numFmtId="0" fontId="0" fillId="42" borderId="79" xfId="0" applyFill="1" applyBorder="1" applyAlignment="1">
      <alignment/>
    </xf>
    <xf numFmtId="0" fontId="0" fillId="42" borderId="23" xfId="0" applyFill="1" applyBorder="1" applyAlignment="1">
      <alignment/>
    </xf>
    <xf numFmtId="0" fontId="2" fillId="42" borderId="0" xfId="0" applyFont="1" applyFill="1" applyAlignment="1" applyProtection="1">
      <alignment horizontal="left" vertical="center"/>
      <protection hidden="1"/>
    </xf>
    <xf numFmtId="0" fontId="4" fillId="42" borderId="0" xfId="0" applyFont="1" applyFill="1" applyAlignment="1" applyProtection="1">
      <alignment/>
      <protection hidden="1"/>
    </xf>
    <xf numFmtId="0" fontId="2" fillId="42" borderId="0" xfId="0" applyFont="1" applyFill="1" applyAlignment="1" applyProtection="1">
      <alignment horizontal="center"/>
      <protection hidden="1"/>
    </xf>
    <xf numFmtId="0" fontId="4" fillId="42" borderId="65" xfId="0" applyFont="1" applyFill="1" applyBorder="1" applyAlignment="1" applyProtection="1">
      <alignment horizontal="left" vertical="center"/>
      <protection hidden="1"/>
    </xf>
    <xf numFmtId="0" fontId="4" fillId="42" borderId="79" xfId="0" applyFont="1" applyFill="1" applyBorder="1" applyAlignment="1" applyProtection="1">
      <alignment/>
      <protection hidden="1"/>
    </xf>
    <xf numFmtId="0" fontId="4" fillId="42" borderId="23" xfId="0" applyFont="1" applyFill="1" applyBorder="1" applyAlignment="1" applyProtection="1">
      <alignment/>
      <protection hidden="1"/>
    </xf>
    <xf numFmtId="0" fontId="4" fillId="7" borderId="65" xfId="0" applyFont="1" applyFill="1" applyBorder="1" applyAlignment="1" applyProtection="1">
      <alignment horizontal="left" vertical="center"/>
      <protection hidden="1"/>
    </xf>
    <xf numFmtId="0" fontId="4" fillId="7" borderId="79" xfId="0" applyFont="1" applyFill="1" applyBorder="1" applyAlignment="1" applyProtection="1">
      <alignment/>
      <protection hidden="1"/>
    </xf>
    <xf numFmtId="0" fontId="4" fillId="7" borderId="23" xfId="0" applyFont="1" applyFill="1" applyBorder="1" applyAlignment="1" applyProtection="1">
      <alignment/>
      <protection hidden="1"/>
    </xf>
    <xf numFmtId="0" fontId="4" fillId="43" borderId="65" xfId="0" applyFont="1" applyFill="1" applyBorder="1" applyAlignment="1" applyProtection="1">
      <alignment horizontal="left" vertical="center"/>
      <protection hidden="1"/>
    </xf>
    <xf numFmtId="0" fontId="4" fillId="43" borderId="79" xfId="0" applyFont="1" applyFill="1" applyBorder="1" applyAlignment="1" applyProtection="1">
      <alignment/>
      <protection hidden="1"/>
    </xf>
    <xf numFmtId="0" fontId="4" fillId="43" borderId="23" xfId="0" applyFont="1" applyFill="1" applyBorder="1" applyAlignment="1" applyProtection="1">
      <alignment/>
      <protection hidden="1"/>
    </xf>
    <xf numFmtId="0" fontId="4" fillId="43" borderId="65" xfId="0" applyFont="1" applyFill="1" applyBorder="1" applyAlignment="1" applyProtection="1">
      <alignment/>
      <protection hidden="1"/>
    </xf>
    <xf numFmtId="49" fontId="74" fillId="44" borderId="55" xfId="61" applyNumberFormat="1" applyFont="1" applyFill="1" applyBorder="1" applyAlignment="1" applyProtection="1">
      <alignment horizontal="center" vertical="center" shrinkToFit="1"/>
      <protection hidden="1" locked="0"/>
    </xf>
    <xf numFmtId="0" fontId="0" fillId="0" borderId="111" xfId="0" applyBorder="1" applyAlignment="1" applyProtection="1">
      <alignment horizontal="right" vertical="center"/>
      <protection hidden="1"/>
    </xf>
    <xf numFmtId="0" fontId="0" fillId="0" borderId="112" xfId="0" applyBorder="1" applyAlignment="1" applyProtection="1">
      <alignment horizontal="right" vertical="center"/>
      <protection hidden="1"/>
    </xf>
    <xf numFmtId="0" fontId="4" fillId="0" borderId="95" xfId="0" applyFont="1" applyBorder="1" applyAlignment="1" applyProtection="1">
      <alignment horizontal="center"/>
      <protection hidden="1"/>
    </xf>
    <xf numFmtId="0" fontId="4" fillId="0" borderId="113" xfId="0" applyFont="1" applyBorder="1" applyAlignment="1" applyProtection="1">
      <alignment horizontal="center"/>
      <protection hidden="1"/>
    </xf>
    <xf numFmtId="0" fontId="4" fillId="0" borderId="114" xfId="0" applyFont="1" applyBorder="1" applyAlignment="1" applyProtection="1">
      <alignment horizontal="center"/>
      <protection hidden="1"/>
    </xf>
    <xf numFmtId="0" fontId="3" fillId="34" borderId="79" xfId="0" applyFont="1" applyFill="1" applyBorder="1" applyAlignment="1" applyProtection="1">
      <alignment horizontal="center"/>
      <protection hidden="1" locked="0"/>
    </xf>
    <xf numFmtId="0" fontId="16" fillId="35" borderId="86" xfId="0" applyFont="1" applyFill="1" applyBorder="1" applyAlignment="1" applyProtection="1">
      <alignment horizontal="center" vertical="center" shrinkToFit="1"/>
      <protection locked="0"/>
    </xf>
    <xf numFmtId="0" fontId="16" fillId="35" borderId="89" xfId="0" applyFont="1" applyFill="1" applyBorder="1" applyAlignment="1" applyProtection="1">
      <alignment horizontal="center" vertical="center" shrinkToFit="1"/>
      <protection locked="0"/>
    </xf>
    <xf numFmtId="0" fontId="7" fillId="34" borderId="79" xfId="0" applyFont="1" applyFill="1" applyBorder="1" applyAlignment="1" applyProtection="1">
      <alignment horizontal="distributed" vertical="center"/>
      <protection hidden="1"/>
    </xf>
    <xf numFmtId="0" fontId="7" fillId="34" borderId="10" xfId="0" applyFont="1" applyFill="1" applyBorder="1" applyAlignment="1" applyProtection="1">
      <alignment horizontal="distributed" vertical="center"/>
      <protection hidden="1"/>
    </xf>
    <xf numFmtId="0" fontId="7" fillId="34" borderId="115" xfId="0" applyFont="1" applyFill="1" applyBorder="1" applyAlignment="1" applyProtection="1">
      <alignment horizontal="distributed" vertical="center" wrapText="1"/>
      <protection hidden="1"/>
    </xf>
    <xf numFmtId="0" fontId="7" fillId="34" borderId="116" xfId="0" applyFont="1" applyFill="1" applyBorder="1" applyAlignment="1" applyProtection="1">
      <alignment horizontal="distributed" vertical="center" wrapText="1"/>
      <protection hidden="1"/>
    </xf>
    <xf numFmtId="0" fontId="18" fillId="0" borderId="0" xfId="0" applyFont="1" applyFill="1" applyBorder="1" applyAlignment="1" applyProtection="1">
      <alignment horizontal="distributed" vertical="center"/>
      <protection hidden="1"/>
    </xf>
    <xf numFmtId="0" fontId="18" fillId="0" borderId="117" xfId="0" applyFont="1" applyFill="1" applyBorder="1" applyAlignment="1" applyProtection="1">
      <alignment horizontal="distributed" vertical="center"/>
      <protection hidden="1"/>
    </xf>
    <xf numFmtId="0" fontId="13" fillId="34" borderId="118" xfId="0" applyFont="1" applyFill="1" applyBorder="1" applyAlignment="1" applyProtection="1">
      <alignment horizontal="distributed" vertical="center" wrapText="1"/>
      <protection hidden="1"/>
    </xf>
    <xf numFmtId="0" fontId="13" fillId="34" borderId="119" xfId="0" applyFont="1" applyFill="1" applyBorder="1" applyAlignment="1" applyProtection="1">
      <alignment horizontal="distributed" vertical="center" wrapText="1"/>
      <protection hidden="1"/>
    </xf>
    <xf numFmtId="0" fontId="16" fillId="35" borderId="120" xfId="0" applyFont="1" applyFill="1" applyBorder="1" applyAlignment="1" applyProtection="1">
      <alignment horizontal="center" vertical="center"/>
      <protection locked="0"/>
    </xf>
    <xf numFmtId="0" fontId="16" fillId="35" borderId="89" xfId="0" applyFont="1" applyFill="1" applyBorder="1" applyAlignment="1" applyProtection="1">
      <alignment horizontal="center" vertical="center"/>
      <protection locked="0"/>
    </xf>
    <xf numFmtId="0" fontId="6" fillId="34" borderId="10" xfId="0" applyFont="1" applyFill="1" applyBorder="1" applyAlignment="1" applyProtection="1">
      <alignment vertical="center" textRotation="255"/>
      <protection hidden="1"/>
    </xf>
    <xf numFmtId="0" fontId="6" fillId="34" borderId="11" xfId="0" applyFont="1" applyFill="1" applyBorder="1" applyAlignment="1" applyProtection="1">
      <alignment vertical="center" textRotation="255"/>
      <protection hidden="1"/>
    </xf>
    <xf numFmtId="0" fontId="8" fillId="36" borderId="10" xfId="0" applyFont="1" applyFill="1" applyBorder="1" applyAlignment="1" applyProtection="1">
      <alignment horizontal="center" vertical="center"/>
      <protection hidden="1" locked="0"/>
    </xf>
    <xf numFmtId="0" fontId="8" fillId="36" borderId="11" xfId="0" applyFont="1" applyFill="1" applyBorder="1" applyAlignment="1" applyProtection="1">
      <alignment horizontal="center" vertical="center"/>
      <protection hidden="1" locked="0"/>
    </xf>
    <xf numFmtId="0" fontId="8" fillId="0" borderId="10"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10" xfId="0" applyFont="1" applyBorder="1" applyAlignment="1" applyProtection="1">
      <alignment horizontal="distributed" vertical="center"/>
      <protection hidden="1"/>
    </xf>
    <xf numFmtId="0" fontId="0" fillId="0" borderId="11" xfId="0" applyBorder="1" applyAlignment="1" applyProtection="1">
      <alignment horizontal="distributed" vertical="center"/>
      <protection hidden="1"/>
    </xf>
    <xf numFmtId="0" fontId="6" fillId="0" borderId="10" xfId="0" applyFont="1" applyBorder="1" applyAlignment="1" applyProtection="1">
      <alignment vertical="center" textRotation="255"/>
      <protection hidden="1"/>
    </xf>
    <xf numFmtId="0" fontId="6" fillId="0" borderId="46" xfId="0" applyFont="1" applyBorder="1" applyAlignment="1" applyProtection="1">
      <alignment vertical="center" textRotation="255"/>
      <protection hidden="1"/>
    </xf>
    <xf numFmtId="0" fontId="6" fillId="0" borderId="10" xfId="0" applyFont="1" applyBorder="1" applyAlignment="1" applyProtection="1">
      <alignment horizontal="center" vertical="center" textRotation="255"/>
      <protection hidden="1"/>
    </xf>
    <xf numFmtId="0" fontId="6" fillId="0" borderId="46" xfId="0" applyFont="1" applyBorder="1" applyAlignment="1" applyProtection="1">
      <alignment horizontal="center" vertical="center" textRotation="255"/>
      <protection hidden="1"/>
    </xf>
    <xf numFmtId="0" fontId="6" fillId="0" borderId="13" xfId="0" applyFont="1" applyBorder="1" applyAlignment="1" applyProtection="1">
      <alignment horizontal="distributed" vertical="center"/>
      <protection hidden="1"/>
    </xf>
    <xf numFmtId="0" fontId="8" fillId="34" borderId="10" xfId="0" applyFont="1" applyFill="1" applyBorder="1" applyAlignment="1" applyProtection="1">
      <alignment horizontal="distributed" vertical="center"/>
      <protection hidden="1"/>
    </xf>
    <xf numFmtId="0" fontId="8" fillId="34" borderId="11" xfId="0" applyFont="1" applyFill="1" applyBorder="1" applyAlignment="1" applyProtection="1">
      <alignment horizontal="distributed" vertical="center"/>
      <protection hidden="1"/>
    </xf>
    <xf numFmtId="0" fontId="33" fillId="0" borderId="79" xfId="0" applyFont="1" applyBorder="1" applyAlignment="1" applyProtection="1">
      <alignment horizontal="center" vertical="center" textRotation="255"/>
      <protection hidden="1"/>
    </xf>
    <xf numFmtId="0" fontId="0" fillId="0" borderId="79" xfId="0" applyBorder="1" applyAlignment="1" applyProtection="1">
      <alignment horizontal="center" vertical="center"/>
      <protection hidden="1"/>
    </xf>
    <xf numFmtId="0" fontId="0" fillId="0" borderId="28" xfId="0" applyBorder="1" applyAlignment="1" applyProtection="1">
      <alignment horizontal="left" vertical="center"/>
      <protection hidden="1"/>
    </xf>
    <xf numFmtId="0" fontId="0" fillId="0" borderId="101" xfId="0"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0" fillId="0" borderId="30" xfId="0" applyBorder="1" applyAlignment="1" applyProtection="1">
      <alignment horizontal="left" vertical="center"/>
      <protection hidden="1"/>
    </xf>
    <xf numFmtId="0" fontId="0" fillId="0" borderId="121" xfId="0" applyBorder="1" applyAlignment="1" applyProtection="1">
      <alignment horizontal="left" vertical="center"/>
      <protection hidden="1"/>
    </xf>
    <xf numFmtId="0" fontId="0" fillId="0" borderId="31" xfId="0" applyBorder="1" applyAlignment="1" applyProtection="1">
      <alignment horizontal="left" vertical="center"/>
      <protection hidden="1"/>
    </xf>
    <xf numFmtId="0" fontId="0" fillId="0" borderId="2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121"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33" fillId="0" borderId="79" xfId="0" applyFont="1" applyBorder="1" applyAlignment="1" applyProtection="1">
      <alignment horizontal="center" vertical="center" textRotation="255"/>
      <protection/>
    </xf>
    <xf numFmtId="0" fontId="0" fillId="0" borderId="79" xfId="0" applyBorder="1" applyAlignment="1">
      <alignment horizontal="center" vertical="center"/>
    </xf>
    <xf numFmtId="0" fontId="0" fillId="0" borderId="122" xfId="0" applyFont="1" applyBorder="1" applyAlignment="1" applyProtection="1">
      <alignment horizontal="center" vertical="center"/>
      <protection hidden="1"/>
    </xf>
    <xf numFmtId="0" fontId="0" fillId="0" borderId="123" xfId="0" applyFont="1" applyBorder="1" applyAlignment="1" applyProtection="1">
      <alignment horizontal="center" vertical="center"/>
      <protection hidden="1"/>
    </xf>
    <xf numFmtId="0" fontId="0" fillId="0" borderId="124"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36"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hidden="1"/>
    </xf>
    <xf numFmtId="0" fontId="0" fillId="0" borderId="101" xfId="0" applyFont="1" applyBorder="1" applyAlignment="1" applyProtection="1">
      <alignment horizontal="center" vertical="center"/>
      <protection hidden="1"/>
    </xf>
    <xf numFmtId="0" fontId="0" fillId="0" borderId="121" xfId="0" applyFont="1" applyBorder="1" applyAlignment="1" applyProtection="1">
      <alignment horizontal="center" vertical="center"/>
      <protection hidden="1"/>
    </xf>
    <xf numFmtId="0" fontId="33" fillId="0" borderId="125" xfId="0" applyFont="1" applyBorder="1" applyAlignment="1" applyProtection="1">
      <alignment horizontal="center" vertical="center"/>
      <protection hidden="1"/>
    </xf>
    <xf numFmtId="0" fontId="33" fillId="0" borderId="126" xfId="0" applyFont="1" applyBorder="1" applyAlignment="1" applyProtection="1">
      <alignment horizontal="center" vertical="center"/>
      <protection hidden="1"/>
    </xf>
    <xf numFmtId="0" fontId="33" fillId="0" borderId="127" xfId="0" applyFont="1" applyBorder="1" applyAlignment="1" applyProtection="1">
      <alignment horizontal="center" vertical="center"/>
      <protection hidden="1"/>
    </xf>
    <xf numFmtId="180" fontId="0" fillId="0" borderId="30" xfId="0" applyNumberFormat="1" applyFont="1" applyBorder="1" applyAlignment="1" applyProtection="1">
      <alignment horizontal="center" vertical="center" shrinkToFit="1"/>
      <protection hidden="1"/>
    </xf>
    <xf numFmtId="180" fontId="0" fillId="0" borderId="121" xfId="0" applyNumberFormat="1" applyFont="1" applyBorder="1" applyAlignment="1" applyProtection="1">
      <alignment horizontal="center" vertical="center" shrinkToFit="1"/>
      <protection hidden="1"/>
    </xf>
    <xf numFmtId="180" fontId="0" fillId="0" borderId="31" xfId="0" applyNumberFormat="1" applyFont="1" applyBorder="1" applyAlignment="1" applyProtection="1">
      <alignment horizontal="center" vertical="center" shrinkToFit="1"/>
      <protection hidden="1"/>
    </xf>
    <xf numFmtId="179" fontId="33" fillId="0" borderId="125" xfId="0" applyNumberFormat="1" applyFont="1" applyBorder="1" applyAlignment="1" applyProtection="1">
      <alignment horizontal="center" vertical="center"/>
      <protection hidden="1"/>
    </xf>
    <xf numFmtId="179" fontId="33" fillId="0" borderId="126" xfId="0" applyNumberFormat="1" applyFont="1" applyBorder="1" applyAlignment="1" applyProtection="1">
      <alignment horizontal="center" vertical="center"/>
      <protection hidden="1"/>
    </xf>
    <xf numFmtId="179" fontId="33" fillId="0" borderId="127" xfId="0" applyNumberFormat="1" applyFont="1" applyBorder="1" applyAlignment="1" applyProtection="1">
      <alignment horizontal="center" vertical="center"/>
      <protection hidden="1"/>
    </xf>
    <xf numFmtId="0" fontId="35" fillId="0" borderId="28" xfId="0" applyFont="1" applyBorder="1" applyAlignment="1" applyProtection="1">
      <alignment horizontal="center" vertical="center" shrinkToFit="1"/>
      <protection hidden="1"/>
    </xf>
    <xf numFmtId="0" fontId="35" fillId="0" borderId="101" xfId="0" applyFont="1" applyBorder="1" applyAlignment="1" applyProtection="1">
      <alignment horizontal="center" vertical="center" shrinkToFit="1"/>
      <protection hidden="1"/>
    </xf>
    <xf numFmtId="0" fontId="35" fillId="0" borderId="36" xfId="0" applyFont="1" applyBorder="1" applyAlignment="1" applyProtection="1">
      <alignment horizontal="center" vertical="center" shrinkToFit="1"/>
      <protection hidden="1"/>
    </xf>
    <xf numFmtId="0" fontId="0" fillId="38" borderId="128" xfId="0" applyFill="1" applyBorder="1" applyAlignment="1" applyProtection="1">
      <alignment horizontal="left"/>
      <protection hidden="1"/>
    </xf>
    <xf numFmtId="0" fontId="0" fillId="38" borderId="0" xfId="0" applyFill="1" applyBorder="1" applyAlignment="1" applyProtection="1">
      <alignment horizontal="left"/>
      <protection hidden="1"/>
    </xf>
    <xf numFmtId="0" fontId="0" fillId="38" borderId="82" xfId="0" applyFill="1" applyBorder="1" applyAlignment="1" applyProtection="1">
      <alignment horizontal="left"/>
      <protection hidden="1"/>
    </xf>
    <xf numFmtId="49" fontId="32" fillId="0" borderId="0" xfId="0" applyNumberFormat="1" applyFont="1" applyBorder="1" applyAlignment="1">
      <alignment horizontal="center"/>
    </xf>
    <xf numFmtId="0" fontId="0" fillId="0" borderId="0" xfId="0" applyBorder="1" applyAlignment="1">
      <alignment horizontal="center" shrinkToFit="1"/>
    </xf>
    <xf numFmtId="0" fontId="0" fillId="0" borderId="0" xfId="0" applyBorder="1" applyAlignment="1">
      <alignment horizontal="center"/>
    </xf>
    <xf numFmtId="0" fontId="0" fillId="0" borderId="0" xfId="0" applyBorder="1" applyAlignment="1">
      <alignment horizontal="center" vertical="center"/>
    </xf>
    <xf numFmtId="0" fontId="0" fillId="0" borderId="29" xfId="0" applyBorder="1" applyAlignment="1">
      <alignment horizontal="center" vertical="center"/>
    </xf>
    <xf numFmtId="49" fontId="31" fillId="39" borderId="129" xfId="43" applyNumberFormat="1" applyFill="1" applyBorder="1" applyAlignment="1" applyProtection="1">
      <alignment horizontal="center"/>
      <protection locked="0"/>
    </xf>
    <xf numFmtId="49" fontId="0" fillId="39" borderId="130" xfId="0" applyNumberFormat="1" applyFill="1" applyBorder="1" applyAlignment="1" applyProtection="1">
      <alignment horizontal="center"/>
      <protection locked="0"/>
    </xf>
    <xf numFmtId="0" fontId="27" fillId="0" borderId="34" xfId="62" applyFont="1" applyBorder="1" applyAlignment="1" applyProtection="1">
      <alignment horizontal="center" wrapText="1"/>
      <protection hidden="1"/>
    </xf>
    <xf numFmtId="0" fontId="0" fillId="0" borderId="35" xfId="0" applyBorder="1" applyAlignment="1">
      <alignment/>
    </xf>
    <xf numFmtId="0" fontId="36" fillId="34" borderId="128" xfId="61" applyFont="1" applyFill="1" applyBorder="1" applyAlignment="1" applyProtection="1">
      <alignment/>
      <protection hidden="1"/>
    </xf>
    <xf numFmtId="0" fontId="36" fillId="34" borderId="0" xfId="61" applyFont="1" applyFill="1" applyBorder="1" applyAlignment="1" applyProtection="1">
      <alignment/>
      <protection hidden="1"/>
    </xf>
    <xf numFmtId="0" fontId="0" fillId="0" borderId="79" xfId="0" applyBorder="1" applyAlignment="1" applyProtection="1">
      <alignment horizontal="center" vertical="center" shrinkToFit="1"/>
      <protection hidden="1"/>
    </xf>
    <xf numFmtId="0" fontId="0" fillId="0" borderId="28" xfId="0"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0" fontId="0" fillId="0" borderId="36"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121"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37" fillId="0" borderId="0" xfId="0" applyFont="1" applyBorder="1" applyAlignment="1" applyProtection="1">
      <alignment horizontal="center" vertical="center" shrinkToFit="1"/>
      <protection hidden="1"/>
    </xf>
    <xf numFmtId="0" fontId="32" fillId="0" borderId="0" xfId="0" applyFont="1" applyBorder="1" applyAlignment="1">
      <alignment horizontal="center" shrinkToFit="1"/>
    </xf>
    <xf numFmtId="0" fontId="0" fillId="0" borderId="28"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28" xfId="0" applyBorder="1" applyAlignment="1" applyProtection="1">
      <alignment horizontal="center" vertical="center" textRotation="255"/>
      <protection hidden="1"/>
    </xf>
    <xf numFmtId="0" fontId="0" fillId="0" borderId="36" xfId="0" applyBorder="1" applyAlignment="1" applyProtection="1">
      <alignment horizontal="center" vertical="center" textRotation="255"/>
      <protection hidden="1"/>
    </xf>
    <xf numFmtId="0" fontId="0" fillId="0" borderId="30" xfId="0" applyBorder="1" applyAlignment="1" applyProtection="1">
      <alignment horizontal="center" vertical="center" textRotation="255"/>
      <protection hidden="1"/>
    </xf>
    <xf numFmtId="0" fontId="0" fillId="0" borderId="31" xfId="0" applyBorder="1" applyAlignment="1" applyProtection="1">
      <alignment horizontal="center" vertical="center" textRotation="255"/>
      <protection hidden="1"/>
    </xf>
    <xf numFmtId="0" fontId="33" fillId="0" borderId="28" xfId="0" applyFont="1" applyBorder="1" applyAlignment="1" applyProtection="1">
      <alignment horizontal="center" vertical="center" wrapText="1"/>
      <protection hidden="1"/>
    </xf>
    <xf numFmtId="0" fontId="33" fillId="0" borderId="101" xfId="0" applyFont="1" applyBorder="1" applyAlignment="1" applyProtection="1">
      <alignment horizontal="center" vertical="center" wrapText="1"/>
      <protection hidden="1"/>
    </xf>
    <xf numFmtId="0" fontId="33" fillId="0" borderId="36" xfId="0" applyFont="1" applyBorder="1" applyAlignment="1" applyProtection="1">
      <alignment horizontal="center" vertical="center" wrapText="1"/>
      <protection hidden="1"/>
    </xf>
    <xf numFmtId="0" fontId="33" fillId="0" borderId="30" xfId="0" applyFont="1" applyBorder="1" applyAlignment="1" applyProtection="1">
      <alignment horizontal="center" vertical="center" wrapText="1"/>
      <protection hidden="1"/>
    </xf>
    <xf numFmtId="0" fontId="33" fillId="0" borderId="121" xfId="0" applyFont="1" applyBorder="1" applyAlignment="1" applyProtection="1">
      <alignment horizontal="center" vertical="center" wrapText="1"/>
      <protection hidden="1"/>
    </xf>
    <xf numFmtId="0" fontId="33" fillId="0" borderId="31" xfId="0" applyFont="1" applyBorder="1" applyAlignment="1" applyProtection="1">
      <alignment horizontal="center" vertical="center" wrapText="1"/>
      <protection hidden="1"/>
    </xf>
    <xf numFmtId="0" fontId="0" fillId="0" borderId="101" xfId="0" applyBorder="1" applyAlignment="1" applyProtection="1">
      <alignment horizontal="center" vertical="center"/>
      <protection hidden="1"/>
    </xf>
    <xf numFmtId="0" fontId="0" fillId="0" borderId="121" xfId="0" applyBorder="1" applyAlignment="1" applyProtection="1">
      <alignment horizontal="center" vertical="center"/>
      <protection hidden="1"/>
    </xf>
    <xf numFmtId="0" fontId="27" fillId="0" borderId="52" xfId="61" applyFont="1" applyBorder="1" applyAlignment="1" applyProtection="1">
      <alignment horizontal="center" wrapText="1"/>
      <protection hidden="1"/>
    </xf>
    <xf numFmtId="0" fontId="27" fillId="0" borderId="67" xfId="61" applyFont="1" applyBorder="1" applyAlignment="1" applyProtection="1">
      <alignment horizontal="center" wrapText="1"/>
      <protection hidden="1"/>
    </xf>
    <xf numFmtId="0" fontId="28" fillId="0" borderId="52" xfId="61" applyFont="1" applyBorder="1" applyAlignment="1" applyProtection="1">
      <alignment horizontal="center" wrapText="1"/>
      <protection hidden="1"/>
    </xf>
    <xf numFmtId="0" fontId="28" fillId="0" borderId="0" xfId="61" applyFont="1" applyBorder="1" applyAlignment="1" applyProtection="1">
      <alignment horizontal="center" wrapText="1"/>
      <protection hidden="1"/>
    </xf>
    <xf numFmtId="0" fontId="0" fillId="0" borderId="131" xfId="0" applyBorder="1" applyAlignment="1" applyProtection="1">
      <alignment horizontal="center" vertical="center"/>
      <protection hidden="1"/>
    </xf>
    <xf numFmtId="0" fontId="0" fillId="0" borderId="132" xfId="0" applyBorder="1" applyAlignment="1" applyProtection="1">
      <alignment horizontal="center" vertical="center"/>
      <protection hidden="1"/>
    </xf>
    <xf numFmtId="0" fontId="0" fillId="0" borderId="133" xfId="0" applyBorder="1" applyAlignment="1" applyProtection="1">
      <alignment horizontal="center" vertical="center"/>
      <protection hidden="1"/>
    </xf>
    <xf numFmtId="49" fontId="0" fillId="39" borderId="131" xfId="0" applyNumberFormat="1" applyFill="1" applyBorder="1" applyAlignment="1" applyProtection="1">
      <alignment horizontal="center"/>
      <protection locked="0"/>
    </xf>
    <xf numFmtId="49" fontId="0" fillId="39" borderId="134" xfId="0" applyNumberFormat="1" applyFill="1" applyBorder="1" applyAlignment="1" applyProtection="1">
      <alignment horizontal="center"/>
      <protection locked="0"/>
    </xf>
    <xf numFmtId="0" fontId="3" fillId="33" borderId="135" xfId="0" applyFont="1" applyFill="1" applyBorder="1" applyAlignment="1" applyProtection="1">
      <alignment horizontal="center" vertical="center"/>
      <protection hidden="1"/>
    </xf>
    <xf numFmtId="0" fontId="30" fillId="0" borderId="28" xfId="0" applyFont="1" applyBorder="1" applyAlignment="1" applyProtection="1">
      <alignment horizontal="center" vertical="center"/>
      <protection hidden="1"/>
    </xf>
    <xf numFmtId="0" fontId="30" fillId="0" borderId="101" xfId="0" applyFont="1" applyBorder="1" applyAlignment="1" applyProtection="1">
      <alignment horizontal="center" vertical="center"/>
      <protection hidden="1"/>
    </xf>
    <xf numFmtId="0" fontId="30" fillId="0" borderId="36" xfId="0" applyFont="1" applyBorder="1" applyAlignment="1" applyProtection="1">
      <alignment horizontal="center" vertical="center"/>
      <protection hidden="1"/>
    </xf>
    <xf numFmtId="0" fontId="30" fillId="0" borderId="30" xfId="0" applyFont="1" applyBorder="1" applyAlignment="1" applyProtection="1">
      <alignment horizontal="center" vertical="center"/>
      <protection hidden="1"/>
    </xf>
    <xf numFmtId="0" fontId="30" fillId="0" borderId="121" xfId="0" applyFont="1" applyBorder="1" applyAlignment="1" applyProtection="1">
      <alignment horizontal="center" vertical="center"/>
      <protection hidden="1"/>
    </xf>
    <xf numFmtId="0" fontId="30" fillId="0" borderId="31" xfId="0" applyFont="1" applyBorder="1" applyAlignment="1" applyProtection="1">
      <alignment horizontal="center" vertical="center"/>
      <protection hidden="1"/>
    </xf>
    <xf numFmtId="0" fontId="36" fillId="34" borderId="128" xfId="61" applyFont="1" applyFill="1" applyBorder="1" applyAlignment="1" applyProtection="1">
      <alignment horizontal="center"/>
      <protection hidden="1"/>
    </xf>
    <xf numFmtId="0" fontId="36" fillId="34" borderId="0" xfId="61" applyFont="1" applyFill="1" applyBorder="1" applyAlignment="1" applyProtection="1">
      <alignment horizontal="center"/>
      <protection hidden="1"/>
    </xf>
    <xf numFmtId="0" fontId="27" fillId="39" borderId="136" xfId="61" applyNumberFormat="1" applyFont="1" applyFill="1" applyBorder="1" applyAlignment="1" applyProtection="1">
      <alignment horizontal="center" vertical="center" shrinkToFit="1"/>
      <protection locked="0"/>
    </xf>
    <xf numFmtId="0" fontId="27" fillId="39" borderId="114" xfId="61" applyNumberFormat="1" applyFont="1" applyFill="1" applyBorder="1" applyAlignment="1" applyProtection="1">
      <alignment horizontal="center" vertical="center" shrinkToFit="1"/>
      <protection locked="0"/>
    </xf>
    <xf numFmtId="0" fontId="0" fillId="39" borderId="65" xfId="0" applyFill="1" applyBorder="1" applyAlignment="1" applyProtection="1">
      <alignment horizontal="center"/>
      <protection/>
    </xf>
    <xf numFmtId="0" fontId="0" fillId="39" borderId="79" xfId="0" applyFill="1" applyBorder="1" applyAlignment="1" applyProtection="1">
      <alignment horizontal="center"/>
      <protection/>
    </xf>
    <xf numFmtId="0" fontId="0" fillId="39" borderId="131" xfId="0" applyFill="1" applyBorder="1" applyAlignment="1" applyProtection="1">
      <alignment horizontal="center"/>
      <protection/>
    </xf>
    <xf numFmtId="0" fontId="0" fillId="39" borderId="66" xfId="0" applyFill="1" applyBorder="1" applyAlignment="1" applyProtection="1">
      <alignment horizontal="center"/>
      <protection/>
    </xf>
    <xf numFmtId="0" fontId="0" fillId="39" borderId="93" xfId="0" applyFill="1" applyBorder="1" applyAlignment="1" applyProtection="1">
      <alignment horizontal="center"/>
      <protection/>
    </xf>
    <xf numFmtId="49" fontId="27" fillId="39" borderId="95" xfId="61" applyNumberFormat="1" applyFont="1" applyFill="1" applyBorder="1" applyAlignment="1" applyProtection="1">
      <alignment horizontal="center" vertical="center" shrinkToFit="1"/>
      <protection hidden="1"/>
    </xf>
    <xf numFmtId="49" fontId="27" fillId="39" borderId="113" xfId="61" applyNumberFormat="1" applyFont="1" applyFill="1" applyBorder="1" applyAlignment="1" applyProtection="1">
      <alignment horizontal="center" vertical="center" shrinkToFit="1"/>
      <protection hidden="1"/>
    </xf>
    <xf numFmtId="49" fontId="27" fillId="39" borderId="137" xfId="61" applyNumberFormat="1" applyFont="1" applyFill="1" applyBorder="1" applyAlignment="1" applyProtection="1">
      <alignment horizontal="center" vertical="center" shrinkToFit="1"/>
      <protection hidden="1"/>
    </xf>
    <xf numFmtId="183" fontId="0" fillId="0" borderId="79" xfId="0" applyNumberFormat="1" applyBorder="1" applyAlignment="1">
      <alignment horizontal="center"/>
    </xf>
    <xf numFmtId="0" fontId="0" fillId="0" borderId="79" xfId="0" applyBorder="1" applyAlignment="1">
      <alignment horizontal="center"/>
    </xf>
    <xf numFmtId="0" fontId="30" fillId="0" borderId="0" xfId="0" applyFont="1" applyBorder="1" applyAlignment="1" applyProtection="1">
      <alignment horizontal="distributed" vertical="top" wrapText="1" shrinkToFit="1"/>
      <protection hidden="1"/>
    </xf>
    <xf numFmtId="0" fontId="32" fillId="0" borderId="0" xfId="0" applyFont="1" applyBorder="1" applyAlignment="1">
      <alignment horizontal="center"/>
    </xf>
    <xf numFmtId="0" fontId="0" fillId="0" borderId="0" xfId="0" applyBorder="1" applyAlignment="1" applyProtection="1">
      <alignment horizontal="center"/>
      <protection hidden="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競技者_hs" xfId="62"/>
    <cellStyle name="Followed Hyperlink" xfId="63"/>
    <cellStyle name="良い" xfId="64"/>
  </cellStyles>
  <dxfs count="12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10"/>
      </font>
    </dxf>
    <dxf>
      <font>
        <color indexed="9"/>
      </font>
    </dxf>
    <dxf>
      <fill>
        <patternFill>
          <bgColor indexed="45"/>
        </patternFill>
      </fill>
    </dxf>
    <dxf>
      <fill>
        <patternFill>
          <bgColor indexed="10"/>
        </patternFill>
      </fill>
    </dxf>
    <dxf>
      <font>
        <color indexed="9"/>
      </font>
    </dxf>
    <dxf>
      <fill>
        <patternFill>
          <bgColor indexed="45"/>
        </patternFill>
      </fill>
    </dxf>
    <dxf>
      <fill>
        <patternFill>
          <bgColor indexed="10"/>
        </patternFill>
      </fill>
    </dxf>
    <dxf>
      <font>
        <color indexed="9"/>
      </font>
    </dxf>
    <dxf>
      <fill>
        <patternFill>
          <bgColor indexed="45"/>
        </patternFill>
      </fill>
    </dxf>
    <dxf>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indexed="45"/>
        </patternFill>
      </fill>
    </dxf>
    <dxf>
      <fill>
        <patternFill>
          <bgColor indexed="10"/>
        </patternFill>
      </fill>
    </dxf>
    <dxf>
      <font>
        <color indexed="9"/>
      </font>
    </dxf>
    <dxf>
      <fill>
        <patternFill>
          <bgColor indexed="45"/>
        </patternFill>
      </fill>
    </dxf>
    <dxf>
      <fill>
        <patternFill>
          <bgColor indexed="10"/>
        </patternFill>
      </fill>
    </dxf>
    <dxf>
      <font>
        <color indexed="9"/>
      </font>
    </dxf>
    <dxf>
      <fill>
        <patternFill>
          <bgColor indexed="10"/>
        </patternFill>
      </fill>
    </dxf>
    <dxf/>
    <dxf>
      <fill>
        <patternFill>
          <bgColor indexed="10"/>
        </patternFill>
      </fill>
    </dxf>
    <dxf/>
    <dxf>
      <font>
        <color theme="0"/>
      </font>
    </dxf>
    <dxf>
      <fill>
        <patternFill>
          <bgColor indexed="10"/>
        </patternFill>
      </fill>
    </dxf>
    <dxf>
      <fill>
        <patternFill>
          <bgColor indexed="10"/>
        </patternFill>
      </fill>
    </dxf>
    <dxf>
      <font>
        <color indexed="9"/>
      </font>
      <fill>
        <patternFill patternType="none">
          <bgColor indexed="65"/>
        </patternFill>
      </fill>
    </dxf>
    <dxf>
      <fill>
        <patternFill>
          <bgColor indexed="10"/>
        </patternFill>
      </fill>
    </dxf>
    <dxf>
      <font>
        <color indexed="9"/>
      </font>
    </dxf>
    <dxf>
      <fill>
        <patternFill>
          <bgColor indexed="10"/>
        </patternFill>
      </fill>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10"/>
      </font>
    </dxf>
    <dxf>
      <font>
        <color indexed="9"/>
      </font>
    </dxf>
    <dxf>
      <fill>
        <patternFill>
          <bgColor indexed="10"/>
        </patternFill>
      </fill>
    </dxf>
    <dxf>
      <fill>
        <patternFill patternType="none">
          <bgColor indexed="65"/>
        </patternFill>
      </fill>
    </dxf>
    <dxf>
      <font>
        <color indexed="9"/>
      </font>
    </dxf>
    <dxf>
      <fill>
        <patternFill>
          <bgColor indexed="45"/>
        </patternFill>
      </fill>
    </dxf>
    <dxf>
      <fill>
        <patternFill>
          <bgColor indexed="45"/>
        </patternFill>
      </fill>
    </dxf>
    <dxf>
      <fill>
        <patternFill>
          <bgColor indexed="10"/>
        </patternFill>
      </fill>
    </dxf>
    <dxf>
      <fill>
        <patternFill>
          <bgColor indexed="42"/>
        </patternFill>
      </fill>
    </dxf>
    <dxf>
      <fill>
        <patternFill>
          <bgColor indexed="10"/>
        </patternFill>
      </fill>
    </dxf>
    <dxf>
      <fill>
        <patternFill>
          <bgColor indexed="42"/>
        </patternFill>
      </fill>
    </dxf>
    <dxf>
      <font>
        <color indexed="44"/>
      </font>
    </dxf>
    <dxf>
      <font>
        <color indexed="9"/>
      </font>
    </dxf>
    <dxf>
      <fill>
        <patternFill>
          <bgColor indexed="45"/>
        </patternFill>
      </fill>
    </dxf>
    <dxf>
      <font>
        <color rgb="FFFFFFFF"/>
      </font>
      <border/>
    </dxf>
    <dxf>
      <font>
        <color rgb="FF99CCFF"/>
      </font>
      <border/>
    </dxf>
    <dxf>
      <font>
        <color rgb="FFFF0000"/>
      </font>
      <border/>
    </dxf>
    <dxf>
      <font>
        <color rgb="FFFFFFFF"/>
      </font>
      <fill>
        <patternFill patternType="none">
          <bgColor indexed="65"/>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3.emf" /><Relationship Id="rId6" Type="http://schemas.openxmlformats.org/officeDocument/2006/relationships/image" Target="../media/image3.emf" /><Relationship Id="rId7" Type="http://schemas.openxmlformats.org/officeDocument/2006/relationships/image" Target="../media/image3.emf" /><Relationship Id="rId8" Type="http://schemas.openxmlformats.org/officeDocument/2006/relationships/image" Target="../media/image3.emf" /><Relationship Id="rId9" Type="http://schemas.openxmlformats.org/officeDocument/2006/relationships/image" Target="../media/image3.emf" /><Relationship Id="rId10"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91</xdr:col>
      <xdr:colOff>76200</xdr:colOff>
      <xdr:row>11</xdr:row>
      <xdr:rowOff>133350</xdr:rowOff>
    </xdr:from>
    <xdr:to>
      <xdr:col>92</xdr:col>
      <xdr:colOff>104775</xdr:colOff>
      <xdr:row>13</xdr:row>
      <xdr:rowOff>0</xdr:rowOff>
    </xdr:to>
    <xdr:sp>
      <xdr:nvSpPr>
        <xdr:cNvPr id="1" name="Rectangle 7"/>
        <xdr:cNvSpPr>
          <a:spLocks/>
        </xdr:cNvSpPr>
      </xdr:nvSpPr>
      <xdr:spPr>
        <a:xfrm>
          <a:off x="18669000" y="2143125"/>
          <a:ext cx="2000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13</xdr:row>
      <xdr:rowOff>104775</xdr:rowOff>
    </xdr:from>
    <xdr:to>
      <xdr:col>69</xdr:col>
      <xdr:colOff>104775</xdr:colOff>
      <xdr:row>14</xdr:row>
      <xdr:rowOff>123825</xdr:rowOff>
    </xdr:to>
    <xdr:sp>
      <xdr:nvSpPr>
        <xdr:cNvPr id="2" name="Oval 8"/>
        <xdr:cNvSpPr>
          <a:spLocks/>
        </xdr:cNvSpPr>
      </xdr:nvSpPr>
      <xdr:spPr>
        <a:xfrm>
          <a:off x="14697075" y="2419350"/>
          <a:ext cx="2286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504"/>
  <sheetViews>
    <sheetView tabSelected="1" zoomScalePageLayoutView="0" workbookViewId="0" topLeftCell="B1">
      <selection activeCell="D6" sqref="D6:E6"/>
    </sheetView>
  </sheetViews>
  <sheetFormatPr defaultColWidth="9.00390625" defaultRowHeight="13.5"/>
  <cols>
    <col min="1" max="1" width="14.125" style="0" hidden="1" customWidth="1"/>
    <col min="2" max="2" width="7.625" style="0" customWidth="1"/>
    <col min="3" max="3" width="14.25390625" style="0" customWidth="1"/>
    <col min="4" max="4" width="22.375" style="0" customWidth="1"/>
    <col min="5" max="5" width="7.375" style="0" customWidth="1"/>
    <col min="6" max="6" width="22.00390625" style="0" customWidth="1"/>
    <col min="7" max="7" width="12.875" style="0" customWidth="1"/>
    <col min="8" max="8" width="9.75390625" style="0" customWidth="1"/>
    <col min="9" max="9" width="5.125" style="0" customWidth="1"/>
    <col min="10" max="10" width="25.375" style="0" customWidth="1"/>
    <col min="11" max="12" width="12.75390625" style="0" customWidth="1"/>
    <col min="13" max="13" width="13.75390625" style="0" customWidth="1"/>
    <col min="14" max="15" width="14.875" style="0" customWidth="1"/>
    <col min="16" max="16" width="2.00390625" style="0" customWidth="1"/>
    <col min="17" max="17" width="5.25390625" style="0" customWidth="1"/>
    <col min="18" max="18" width="3.875" style="0" customWidth="1"/>
    <col min="19" max="19" width="4.625" style="0" bestFit="1" customWidth="1"/>
  </cols>
  <sheetData>
    <row r="1" spans="1:19" ht="18.75">
      <c r="A1" s="6"/>
      <c r="B1" s="6"/>
      <c r="C1" s="331" t="s">
        <v>137</v>
      </c>
      <c r="D1" s="331"/>
      <c r="E1" s="331"/>
      <c r="F1" s="331"/>
      <c r="G1" s="6"/>
      <c r="H1" s="6"/>
      <c r="I1" s="6"/>
      <c r="J1" s="6"/>
      <c r="K1" s="6"/>
      <c r="L1" s="6"/>
      <c r="M1" s="6"/>
      <c r="N1" s="6"/>
      <c r="O1" s="6"/>
      <c r="P1" s="6"/>
      <c r="Q1" s="6"/>
      <c r="R1" s="6"/>
      <c r="S1" s="6"/>
    </row>
    <row r="2" spans="1:19" ht="20.25" hidden="1" thickBot="1" thickTop="1">
      <c r="A2" s="21" t="s">
        <v>23</v>
      </c>
      <c r="B2" s="22">
        <v>29</v>
      </c>
      <c r="C2" s="23" t="s">
        <v>24</v>
      </c>
      <c r="D2" s="332"/>
      <c r="E2" s="331"/>
      <c r="F2" s="331"/>
      <c r="G2" s="331"/>
      <c r="H2" s="6"/>
      <c r="I2" s="6"/>
      <c r="J2" s="6"/>
      <c r="K2" s="6"/>
      <c r="L2" s="6"/>
      <c r="M2" s="6"/>
      <c r="N2" s="6"/>
      <c r="O2" s="6"/>
      <c r="P2" s="6"/>
      <c r="Q2" s="6"/>
      <c r="R2" s="6"/>
      <c r="S2" s="6"/>
    </row>
    <row r="3" spans="1:19" ht="18.75" hidden="1" thickBot="1" thickTop="1">
      <c r="A3" s="24" t="s">
        <v>16</v>
      </c>
      <c r="B3" s="333" t="s">
        <v>136</v>
      </c>
      <c r="C3" s="334"/>
      <c r="D3" s="25"/>
      <c r="E3" s="26"/>
      <c r="F3" s="27" t="s">
        <v>90</v>
      </c>
      <c r="G3" s="25"/>
      <c r="H3" s="25"/>
      <c r="I3" s="25"/>
      <c r="J3" s="28"/>
      <c r="K3" s="25"/>
      <c r="L3" s="25"/>
      <c r="M3" s="29"/>
      <c r="N3" s="29"/>
      <c r="O3" s="29"/>
      <c r="P3" s="25"/>
      <c r="Q3" s="25"/>
      <c r="R3" s="25"/>
      <c r="S3" s="25"/>
    </row>
    <row r="4" spans="1:19" ht="18.75" hidden="1" thickBot="1" thickTop="1">
      <c r="A4" s="30"/>
      <c r="B4" s="335"/>
      <c r="C4" s="336"/>
      <c r="D4" s="232"/>
      <c r="E4" s="31"/>
      <c r="F4" s="31"/>
      <c r="G4" s="111"/>
      <c r="H4" s="31"/>
      <c r="I4" s="31"/>
      <c r="J4" s="31"/>
      <c r="K4" s="31"/>
      <c r="L4" s="31"/>
      <c r="M4" s="31"/>
      <c r="N4" s="31"/>
      <c r="O4" s="31"/>
      <c r="P4" s="33"/>
      <c r="Q4" s="33"/>
      <c r="R4" s="33"/>
      <c r="S4" s="31"/>
    </row>
    <row r="5" spans="1:19" ht="14.25" thickBot="1">
      <c r="A5" s="226" t="s">
        <v>122</v>
      </c>
      <c r="B5" s="228" t="s">
        <v>106</v>
      </c>
      <c r="C5" s="229" t="s">
        <v>123</v>
      </c>
      <c r="D5" s="327" t="s">
        <v>97</v>
      </c>
      <c r="E5" s="327"/>
      <c r="F5" s="230" t="s">
        <v>135</v>
      </c>
      <c r="G5" s="16" t="s">
        <v>124</v>
      </c>
      <c r="H5" s="16" t="s">
        <v>4</v>
      </c>
      <c r="I5" s="328" t="s">
        <v>125</v>
      </c>
      <c r="J5" s="328"/>
      <c r="K5" s="16" t="s">
        <v>5</v>
      </c>
      <c r="L5" s="17" t="s">
        <v>25</v>
      </c>
      <c r="M5" s="16" t="s">
        <v>126</v>
      </c>
      <c r="N5" s="329" t="s">
        <v>127</v>
      </c>
      <c r="O5" s="330"/>
      <c r="P5" s="31"/>
      <c r="Q5" s="31"/>
      <c r="R5" s="31"/>
      <c r="S5" s="31"/>
    </row>
    <row r="6" spans="1:19" ht="20.25" thickBot="1" thickTop="1">
      <c r="A6" s="227"/>
      <c r="B6" s="236" t="s">
        <v>110</v>
      </c>
      <c r="C6" s="237" t="e">
        <f>IF($B$6="小学",VLOOKUP($D$6,$G$70:$J$500,2,FALSE),VLOOKUP($D$6,$B$70:$E$500,2,FALSE))</f>
        <v>#N/A</v>
      </c>
      <c r="D6" s="324"/>
      <c r="E6" s="324"/>
      <c r="F6" s="231" t="e">
        <f>IF($B$6="小学",VLOOKUP($D$6,$G$71:$J$500,3,FALSE),VLOOKUP($D$6,$B$71:$E$500,3,FALSE))</f>
        <v>#N/A</v>
      </c>
      <c r="G6" s="231" t="e">
        <f>IF($B$6="小学",VLOOKUP($D$6,$G$70:$J$500,4,FALSE),VLOOKUP($D$6,$B$70:$E$500,4,FALSE))</f>
        <v>#N/A</v>
      </c>
      <c r="H6" s="18"/>
      <c r="I6" s="325"/>
      <c r="J6" s="326"/>
      <c r="K6" s="19"/>
      <c r="L6" s="19"/>
      <c r="M6" s="20"/>
      <c r="N6" s="20"/>
      <c r="O6" s="20"/>
      <c r="P6" s="112"/>
      <c r="Q6" s="112"/>
      <c r="R6" s="112"/>
      <c r="S6" s="32"/>
    </row>
    <row r="7" spans="1:19" ht="15" thickTop="1">
      <c r="A7" s="6"/>
      <c r="B7" s="34"/>
      <c r="C7" s="6"/>
      <c r="D7" s="6"/>
      <c r="E7" s="36"/>
      <c r="F7" s="211"/>
      <c r="G7" s="31"/>
      <c r="H7" s="6"/>
      <c r="I7" s="6"/>
      <c r="J7" s="6"/>
      <c r="K7" s="35"/>
      <c r="L7" s="35"/>
      <c r="M7" s="35"/>
      <c r="N7" s="35"/>
      <c r="O7" s="6"/>
      <c r="P7" s="32"/>
      <c r="Q7" s="32"/>
      <c r="R7" s="32"/>
      <c r="S7" s="32"/>
    </row>
    <row r="8" spans="1:19" ht="17.25">
      <c r="A8" s="36"/>
      <c r="B8" s="34"/>
      <c r="C8" s="6"/>
      <c r="D8" s="37"/>
      <c r="E8" s="6"/>
      <c r="F8" s="6"/>
      <c r="G8" s="6"/>
      <c r="H8" s="6"/>
      <c r="I8" s="6"/>
      <c r="J8" s="6"/>
      <c r="K8" s="37"/>
      <c r="L8" s="38"/>
      <c r="M8" s="37"/>
      <c r="N8" s="38"/>
      <c r="O8" s="40"/>
      <c r="P8" s="99"/>
      <c r="Q8" s="99"/>
      <c r="R8" s="99"/>
      <c r="S8" s="99"/>
    </row>
    <row r="9" spans="1:19" ht="13.5" customHeight="1" hidden="1">
      <c r="A9" s="36"/>
      <c r="B9" s="41">
        <v>1</v>
      </c>
      <c r="C9" s="42" t="s">
        <v>28</v>
      </c>
      <c r="D9" s="6"/>
      <c r="E9" s="6"/>
      <c r="F9" s="6"/>
      <c r="G9" s="37"/>
      <c r="H9" s="6"/>
      <c r="I9" s="43" t="s">
        <v>29</v>
      </c>
      <c r="J9" s="28"/>
      <c r="K9" s="6"/>
      <c r="L9" s="6"/>
      <c r="M9" s="6"/>
      <c r="N9" s="39"/>
      <c r="O9" s="40"/>
      <c r="P9" s="99"/>
      <c r="Q9" s="99"/>
      <c r="R9" s="99"/>
      <c r="S9" s="99"/>
    </row>
    <row r="10" spans="1:17" ht="13.5" hidden="1">
      <c r="A10" s="6"/>
      <c r="B10" s="44">
        <v>2</v>
      </c>
      <c r="C10" s="45" t="s">
        <v>30</v>
      </c>
      <c r="D10" s="6"/>
      <c r="E10" s="6"/>
      <c r="F10" s="6"/>
      <c r="G10" s="6"/>
      <c r="H10" s="6"/>
      <c r="I10" s="46" t="s">
        <v>31</v>
      </c>
      <c r="J10" s="28"/>
      <c r="K10" s="6"/>
      <c r="L10" s="6"/>
      <c r="M10" s="6"/>
      <c r="N10" s="99"/>
      <c r="O10" s="99"/>
      <c r="P10" s="99"/>
      <c r="Q10" s="99"/>
    </row>
    <row r="11" spans="1:17" ht="13.5" hidden="1">
      <c r="A11" s="6"/>
      <c r="B11" s="44">
        <v>3</v>
      </c>
      <c r="C11" s="45" t="s">
        <v>32</v>
      </c>
      <c r="D11" s="6"/>
      <c r="E11" s="6"/>
      <c r="F11" s="6"/>
      <c r="G11" s="6"/>
      <c r="H11" s="6"/>
      <c r="I11" s="46" t="s">
        <v>33</v>
      </c>
      <c r="J11" s="28"/>
      <c r="K11" s="6"/>
      <c r="L11" s="6"/>
      <c r="M11" s="6"/>
      <c r="N11" s="6"/>
      <c r="O11" s="6"/>
      <c r="P11" s="6"/>
      <c r="Q11" s="6"/>
    </row>
    <row r="12" spans="1:17" ht="17.25" hidden="1">
      <c r="A12" s="6"/>
      <c r="B12" s="47">
        <v>4</v>
      </c>
      <c r="C12" s="48" t="s">
        <v>138</v>
      </c>
      <c r="D12" s="37" t="s">
        <v>34</v>
      </c>
      <c r="E12" s="6"/>
      <c r="F12" s="6"/>
      <c r="G12" s="6"/>
      <c r="H12" s="6"/>
      <c r="I12" s="49" t="s">
        <v>35</v>
      </c>
      <c r="J12" s="6"/>
      <c r="K12" s="6"/>
      <c r="L12" s="6"/>
      <c r="M12" s="6"/>
      <c r="N12" s="6"/>
      <c r="O12" s="6"/>
      <c r="P12" s="6"/>
      <c r="Q12" s="6"/>
    </row>
    <row r="13" spans="1:19" ht="13.5" hidden="1">
      <c r="A13" s="6"/>
      <c r="B13" s="6"/>
      <c r="C13" s="6"/>
      <c r="D13" s="6"/>
      <c r="E13" s="6"/>
      <c r="F13" s="6"/>
      <c r="G13" s="6"/>
      <c r="H13" s="6"/>
      <c r="I13" s="49" t="s">
        <v>36</v>
      </c>
      <c r="J13" s="6"/>
      <c r="K13" s="6"/>
      <c r="L13" s="6"/>
      <c r="M13" s="6"/>
      <c r="N13" s="50"/>
      <c r="O13" s="50"/>
      <c r="P13" s="6"/>
      <c r="Q13" s="6"/>
      <c r="R13" s="6"/>
      <c r="S13" s="6"/>
    </row>
    <row r="14" spans="1:19" ht="13.5" hidden="1">
      <c r="A14" s="6" t="s">
        <v>139</v>
      </c>
      <c r="B14" s="6"/>
      <c r="C14" s="6"/>
      <c r="E14" s="6"/>
      <c r="F14" s="6"/>
      <c r="G14" s="6"/>
      <c r="H14" s="6"/>
      <c r="I14" s="49" t="s">
        <v>37</v>
      </c>
      <c r="J14" s="6"/>
      <c r="K14" s="6"/>
      <c r="L14" s="6"/>
      <c r="M14" s="6"/>
      <c r="N14" s="6"/>
      <c r="O14" s="6"/>
      <c r="P14" s="6"/>
      <c r="Q14" s="6"/>
      <c r="R14" s="6"/>
      <c r="S14" s="6"/>
    </row>
    <row r="15" spans="1:19" ht="13.5" hidden="1">
      <c r="A15" s="41">
        <v>1</v>
      </c>
      <c r="B15" s="42" t="s">
        <v>140</v>
      </c>
      <c r="C15" s="6"/>
      <c r="E15" s="6"/>
      <c r="F15" s="6"/>
      <c r="G15" s="6"/>
      <c r="H15" s="6"/>
      <c r="I15" s="49" t="s">
        <v>38</v>
      </c>
      <c r="J15" s="6"/>
      <c r="K15" s="6"/>
      <c r="L15" s="6"/>
      <c r="M15" s="6"/>
      <c r="N15" s="6"/>
      <c r="O15" s="6"/>
      <c r="P15" s="6"/>
      <c r="Q15" s="6"/>
      <c r="R15" s="6"/>
      <c r="S15" s="6"/>
    </row>
    <row r="16" spans="1:19" ht="13.5" hidden="1">
      <c r="A16" s="44">
        <v>2</v>
      </c>
      <c r="B16" s="45" t="s">
        <v>141</v>
      </c>
      <c r="C16" s="6"/>
      <c r="D16" s="224"/>
      <c r="E16" s="6"/>
      <c r="F16" s="6"/>
      <c r="G16" s="6"/>
      <c r="H16" s="6"/>
      <c r="I16" s="49" t="s">
        <v>39</v>
      </c>
      <c r="J16" s="6"/>
      <c r="K16" s="6"/>
      <c r="L16" s="6"/>
      <c r="M16" s="6"/>
      <c r="N16" s="6"/>
      <c r="O16" s="6"/>
      <c r="P16" s="6"/>
      <c r="Q16" s="6"/>
      <c r="R16" s="6"/>
      <c r="S16" s="6"/>
    </row>
    <row r="17" spans="1:19" ht="14.25" hidden="1" thickBot="1">
      <c r="A17" s="44">
        <v>3</v>
      </c>
      <c r="B17" s="45" t="s">
        <v>142</v>
      </c>
      <c r="C17" s="6"/>
      <c r="D17" s="225"/>
      <c r="E17" s="6"/>
      <c r="F17" s="6"/>
      <c r="G17" s="6"/>
      <c r="H17" s="6"/>
      <c r="I17" s="49" t="s">
        <v>40</v>
      </c>
      <c r="J17" s="6"/>
      <c r="K17" s="6"/>
      <c r="L17" s="6"/>
      <c r="M17" s="6"/>
      <c r="N17" s="6"/>
      <c r="O17" s="6"/>
      <c r="P17" s="6"/>
      <c r="Q17" s="6"/>
      <c r="R17" s="6"/>
      <c r="S17" s="6"/>
    </row>
    <row r="18" spans="1:19" ht="14.25" hidden="1" thickTop="1">
      <c r="A18" s="44">
        <v>4</v>
      </c>
      <c r="B18" s="45" t="s">
        <v>143</v>
      </c>
      <c r="C18" s="6"/>
      <c r="D18" s="6"/>
      <c r="E18" s="6"/>
      <c r="F18" s="6"/>
      <c r="G18" s="6"/>
      <c r="H18" s="6"/>
      <c r="I18" s="49" t="s">
        <v>41</v>
      </c>
      <c r="J18" s="6"/>
      <c r="K18" s="6"/>
      <c r="L18" s="6"/>
      <c r="M18" s="6"/>
      <c r="N18" s="6"/>
      <c r="O18" s="6"/>
      <c r="P18" s="6"/>
      <c r="Q18" s="6"/>
      <c r="R18" s="6"/>
      <c r="S18" s="6"/>
    </row>
    <row r="19" spans="1:19" ht="13.5" hidden="1">
      <c r="A19" s="44">
        <v>5</v>
      </c>
      <c r="B19" s="45" t="s">
        <v>144</v>
      </c>
      <c r="C19" s="6"/>
      <c r="D19" s="6"/>
      <c r="E19" s="6"/>
      <c r="F19" s="6"/>
      <c r="G19" s="6"/>
      <c r="H19" s="6"/>
      <c r="I19" s="49" t="s">
        <v>42</v>
      </c>
      <c r="J19" s="6"/>
      <c r="K19" s="6"/>
      <c r="L19" s="6"/>
      <c r="M19" s="6"/>
      <c r="N19" s="6"/>
      <c r="O19" s="6"/>
      <c r="P19" s="6"/>
      <c r="Q19" s="6"/>
      <c r="R19" s="6"/>
      <c r="S19" s="6"/>
    </row>
    <row r="20" spans="1:19" ht="13.5" hidden="1">
      <c r="A20" s="47">
        <v>6</v>
      </c>
      <c r="B20" s="48" t="s">
        <v>138</v>
      </c>
      <c r="C20" s="6"/>
      <c r="D20" s="6"/>
      <c r="E20" s="6"/>
      <c r="F20" s="6"/>
      <c r="G20" s="6"/>
      <c r="H20" s="6"/>
      <c r="I20" s="49" t="s">
        <v>43</v>
      </c>
      <c r="J20" s="6"/>
      <c r="K20" s="6"/>
      <c r="L20" s="6"/>
      <c r="M20" s="6"/>
      <c r="N20" s="6"/>
      <c r="O20" s="6"/>
      <c r="P20" s="6"/>
      <c r="Q20" s="6"/>
      <c r="R20" s="6"/>
      <c r="S20" s="6"/>
    </row>
    <row r="21" spans="1:19" ht="13.5" hidden="1">
      <c r="A21" s="6"/>
      <c r="B21" s="6"/>
      <c r="C21" s="6"/>
      <c r="D21" s="6"/>
      <c r="E21" s="6"/>
      <c r="F21" s="6"/>
      <c r="G21" s="6"/>
      <c r="H21" s="6"/>
      <c r="I21" s="49" t="s">
        <v>44</v>
      </c>
      <c r="J21" s="6"/>
      <c r="K21" s="6"/>
      <c r="L21" s="6"/>
      <c r="M21" s="6"/>
      <c r="N21" s="6"/>
      <c r="O21" s="6"/>
      <c r="P21" s="6"/>
      <c r="Q21" s="6"/>
      <c r="R21" s="6"/>
      <c r="S21" s="6"/>
    </row>
    <row r="22" spans="1:19" ht="13.5" hidden="1">
      <c r="A22" s="6"/>
      <c r="B22" s="6"/>
      <c r="C22" s="6"/>
      <c r="D22" s="6"/>
      <c r="E22" s="6"/>
      <c r="F22" s="6"/>
      <c r="G22" s="6"/>
      <c r="H22" s="6"/>
      <c r="I22" s="49" t="s">
        <v>45</v>
      </c>
      <c r="J22" s="6"/>
      <c r="K22" s="6"/>
      <c r="L22" s="6"/>
      <c r="M22" s="6"/>
      <c r="N22" s="6"/>
      <c r="O22" s="6"/>
      <c r="P22" s="6"/>
      <c r="Q22" s="6"/>
      <c r="R22" s="6"/>
      <c r="S22" s="6"/>
    </row>
    <row r="23" spans="1:19" ht="13.5" hidden="1">
      <c r="A23" s="6"/>
      <c r="B23" s="6"/>
      <c r="C23" s="6"/>
      <c r="D23" s="6"/>
      <c r="E23" s="6"/>
      <c r="F23" s="6"/>
      <c r="G23" s="6"/>
      <c r="H23" s="6"/>
      <c r="I23" s="49" t="s">
        <v>46</v>
      </c>
      <c r="J23" s="6"/>
      <c r="K23" s="6"/>
      <c r="L23" s="6"/>
      <c r="M23" s="6"/>
      <c r="N23" s="6"/>
      <c r="O23" s="6"/>
      <c r="P23" s="6"/>
      <c r="Q23" s="6"/>
      <c r="R23" s="6"/>
      <c r="S23" s="6"/>
    </row>
    <row r="24" spans="1:19" ht="16.5" customHeight="1">
      <c r="A24" s="6"/>
      <c r="B24" s="6">
        <v>1</v>
      </c>
      <c r="C24" s="6" t="s">
        <v>454</v>
      </c>
      <c r="D24" s="6"/>
      <c r="E24" s="6"/>
      <c r="F24" s="6"/>
      <c r="G24" s="6"/>
      <c r="H24" s="6"/>
      <c r="I24" s="49"/>
      <c r="J24" s="6"/>
      <c r="K24" s="6"/>
      <c r="L24" s="6"/>
      <c r="M24" s="6"/>
      <c r="N24" s="6"/>
      <c r="O24" s="6"/>
      <c r="P24" s="6"/>
      <c r="Q24" s="6"/>
      <c r="R24" s="6"/>
      <c r="S24" s="6"/>
    </row>
    <row r="25" spans="1:19" ht="16.5" customHeight="1">
      <c r="A25" s="6"/>
      <c r="B25" s="6">
        <v>2</v>
      </c>
      <c r="C25" s="6" t="s">
        <v>159</v>
      </c>
      <c r="D25" s="6"/>
      <c r="E25" s="6"/>
      <c r="F25" s="6"/>
      <c r="G25" s="6"/>
      <c r="H25" s="6"/>
      <c r="I25" s="49"/>
      <c r="J25" s="6"/>
      <c r="K25" s="6"/>
      <c r="L25" s="6"/>
      <c r="M25" s="6"/>
      <c r="N25" s="6"/>
      <c r="O25" s="6"/>
      <c r="P25" s="6"/>
      <c r="Q25" s="6"/>
      <c r="R25" s="6"/>
      <c r="S25" s="6"/>
    </row>
    <row r="26" spans="1:19" ht="16.5" customHeight="1">
      <c r="A26" s="6"/>
      <c r="B26" s="6">
        <v>3</v>
      </c>
      <c r="C26" s="6" t="s">
        <v>152</v>
      </c>
      <c r="D26" s="6"/>
      <c r="E26" s="6"/>
      <c r="F26" s="6"/>
      <c r="G26" s="6"/>
      <c r="H26" s="6"/>
      <c r="I26" s="49"/>
      <c r="J26" s="6"/>
      <c r="K26" s="6"/>
      <c r="L26" s="6"/>
      <c r="M26" s="6"/>
      <c r="N26" s="6"/>
      <c r="O26" s="6"/>
      <c r="P26" s="6"/>
      <c r="Q26" s="6"/>
      <c r="R26" s="6"/>
      <c r="S26" s="6"/>
    </row>
    <row r="27" spans="1:19" ht="16.5" customHeight="1">
      <c r="A27" s="6"/>
      <c r="B27" s="6"/>
      <c r="C27" s="6"/>
      <c r="D27" s="6"/>
      <c r="E27" s="6"/>
      <c r="F27" s="6"/>
      <c r="G27" s="6"/>
      <c r="H27" s="6"/>
      <c r="I27" s="49"/>
      <c r="J27" s="6"/>
      <c r="K27" s="6"/>
      <c r="L27" s="6"/>
      <c r="M27" s="6"/>
      <c r="N27" s="6"/>
      <c r="O27" s="6"/>
      <c r="P27" s="6"/>
      <c r="Q27" s="6"/>
      <c r="R27" s="6"/>
      <c r="S27" s="6"/>
    </row>
    <row r="28" spans="1:19" ht="13.5">
      <c r="A28" s="6"/>
      <c r="B28" s="6">
        <v>4</v>
      </c>
      <c r="C28" s="6" t="s">
        <v>455</v>
      </c>
      <c r="D28" s="6"/>
      <c r="E28" s="6"/>
      <c r="F28" s="6"/>
      <c r="G28" s="6"/>
      <c r="H28" s="6"/>
      <c r="I28" s="49"/>
      <c r="J28" s="6"/>
      <c r="K28" s="6"/>
      <c r="L28" s="6"/>
      <c r="M28" s="6"/>
      <c r="N28" s="6"/>
      <c r="O28" s="6"/>
      <c r="P28" s="6"/>
      <c r="Q28" s="6"/>
      <c r="R28" s="6"/>
      <c r="S28" s="6"/>
    </row>
    <row r="29" spans="1:19" ht="13.5">
      <c r="A29" s="6"/>
      <c r="B29" s="6">
        <v>5</v>
      </c>
      <c r="C29" s="6" t="s">
        <v>160</v>
      </c>
      <c r="D29" s="6"/>
      <c r="E29" s="6"/>
      <c r="F29" s="6"/>
      <c r="G29" s="6"/>
      <c r="H29" s="6"/>
      <c r="I29" s="49"/>
      <c r="J29" s="6"/>
      <c r="K29" s="6"/>
      <c r="L29" s="6"/>
      <c r="M29" s="6"/>
      <c r="N29" s="6"/>
      <c r="O29" s="6"/>
      <c r="P29" s="6"/>
      <c r="Q29" s="6"/>
      <c r="R29" s="6"/>
      <c r="S29" s="6"/>
    </row>
    <row r="30" spans="1:19" ht="13.5">
      <c r="A30" s="6"/>
      <c r="B30" s="6">
        <v>6</v>
      </c>
      <c r="C30" s="6" t="s">
        <v>153</v>
      </c>
      <c r="D30" s="6"/>
      <c r="E30" s="6"/>
      <c r="F30" s="6"/>
      <c r="G30" s="6"/>
      <c r="H30" s="6"/>
      <c r="I30" s="49"/>
      <c r="J30" s="6"/>
      <c r="K30" s="6"/>
      <c r="L30" s="6"/>
      <c r="M30" s="6"/>
      <c r="N30" s="6"/>
      <c r="O30" s="6"/>
      <c r="P30" s="6"/>
      <c r="Q30" s="6"/>
      <c r="R30" s="6"/>
      <c r="S30" s="6"/>
    </row>
    <row r="31" spans="1:19" ht="13.5">
      <c r="A31" s="6"/>
      <c r="B31" s="6">
        <v>7</v>
      </c>
      <c r="C31" s="6" t="s">
        <v>154</v>
      </c>
      <c r="D31" s="6"/>
      <c r="E31" s="6"/>
      <c r="F31" s="6"/>
      <c r="G31" s="6"/>
      <c r="H31" s="6"/>
      <c r="I31" s="49"/>
      <c r="J31" s="6"/>
      <c r="K31" s="6"/>
      <c r="L31" s="6"/>
      <c r="M31" s="6"/>
      <c r="N31" s="6"/>
      <c r="O31" s="6"/>
      <c r="P31" s="6"/>
      <c r="Q31" s="6"/>
      <c r="R31" s="6"/>
      <c r="S31" s="6"/>
    </row>
    <row r="32" spans="1:19" ht="13.5">
      <c r="A32" s="6"/>
      <c r="B32" s="6"/>
      <c r="C32" s="235" t="s">
        <v>155</v>
      </c>
      <c r="D32" s="6"/>
      <c r="E32" s="6"/>
      <c r="F32" s="6"/>
      <c r="G32" s="6"/>
      <c r="H32" s="6"/>
      <c r="I32" s="49"/>
      <c r="J32" s="6"/>
      <c r="K32" s="6"/>
      <c r="L32" s="6"/>
      <c r="M32" s="6"/>
      <c r="N32" s="6"/>
      <c r="O32" s="6"/>
      <c r="P32" s="6"/>
      <c r="Q32" s="6"/>
      <c r="R32" s="6"/>
      <c r="S32" s="6"/>
    </row>
    <row r="33" spans="1:19" ht="13.5">
      <c r="A33" s="6"/>
      <c r="B33" s="6"/>
      <c r="C33" s="235" t="s">
        <v>456</v>
      </c>
      <c r="D33" s="234"/>
      <c r="E33" s="6"/>
      <c r="F33" s="6"/>
      <c r="G33" s="6"/>
      <c r="H33" s="6"/>
      <c r="I33" s="49"/>
      <c r="J33" s="6"/>
      <c r="K33" s="6"/>
      <c r="L33" s="6"/>
      <c r="M33" s="6"/>
      <c r="N33" s="6"/>
      <c r="O33" s="6"/>
      <c r="P33" s="6"/>
      <c r="Q33" s="6"/>
      <c r="R33" s="6"/>
      <c r="S33" s="6"/>
    </row>
    <row r="34" spans="1:19" ht="13.5">
      <c r="A34" s="6"/>
      <c r="B34" s="6"/>
      <c r="C34" s="235" t="s">
        <v>156</v>
      </c>
      <c r="D34" s="6"/>
      <c r="E34" s="6"/>
      <c r="F34" s="6"/>
      <c r="G34" s="6"/>
      <c r="H34" s="6"/>
      <c r="I34" s="49"/>
      <c r="J34" s="6"/>
      <c r="K34" s="6"/>
      <c r="L34" s="6"/>
      <c r="M34" s="6"/>
      <c r="N34" s="6"/>
      <c r="O34" s="6"/>
      <c r="P34" s="6"/>
      <c r="Q34" s="6"/>
      <c r="R34" s="6"/>
      <c r="S34" s="6"/>
    </row>
    <row r="35" spans="1:19" ht="13.5">
      <c r="A35" s="6"/>
      <c r="B35" s="6"/>
      <c r="C35" s="6"/>
      <c r="D35" s="6"/>
      <c r="E35" s="6"/>
      <c r="F35" s="6"/>
      <c r="G35" s="6"/>
      <c r="H35" s="6"/>
      <c r="I35" s="49"/>
      <c r="J35" s="6"/>
      <c r="K35" s="6"/>
      <c r="L35" s="6"/>
      <c r="M35" s="6"/>
      <c r="N35" s="6"/>
      <c r="O35" s="6"/>
      <c r="P35" s="6"/>
      <c r="Q35" s="6"/>
      <c r="R35" s="6"/>
      <c r="S35" s="6"/>
    </row>
    <row r="36" spans="1:19" ht="13.5">
      <c r="A36" s="6"/>
      <c r="B36" s="6">
        <v>8</v>
      </c>
      <c r="C36" s="6" t="s">
        <v>157</v>
      </c>
      <c r="D36" s="6"/>
      <c r="E36" s="6"/>
      <c r="F36" s="6"/>
      <c r="G36" s="6"/>
      <c r="H36" s="6"/>
      <c r="I36" s="49"/>
      <c r="J36" s="6"/>
      <c r="K36" s="6"/>
      <c r="L36" s="6"/>
      <c r="M36" s="6"/>
      <c r="N36" s="6"/>
      <c r="O36" s="6"/>
      <c r="P36" s="6"/>
      <c r="Q36" s="6"/>
      <c r="R36" s="6"/>
      <c r="S36" s="6"/>
    </row>
    <row r="37" spans="1:19" ht="13.5">
      <c r="A37" s="6"/>
      <c r="B37" s="6"/>
      <c r="C37" s="6" t="s">
        <v>158</v>
      </c>
      <c r="D37" s="6"/>
      <c r="E37" s="6"/>
      <c r="F37" s="6"/>
      <c r="G37" s="6"/>
      <c r="H37" s="6"/>
      <c r="I37" s="49"/>
      <c r="J37" s="6"/>
      <c r="K37" s="6"/>
      <c r="L37" s="6"/>
      <c r="M37" s="6"/>
      <c r="N37" s="6"/>
      <c r="O37" s="6"/>
      <c r="P37" s="6"/>
      <c r="Q37" s="6"/>
      <c r="R37" s="6"/>
      <c r="S37" s="6"/>
    </row>
    <row r="38" spans="1:33" ht="13.5">
      <c r="A38" s="6"/>
      <c r="B38" s="6"/>
      <c r="C38" s="6"/>
      <c r="D38" s="6"/>
      <c r="E38" s="6"/>
      <c r="F38" s="6"/>
      <c r="G38" s="6"/>
      <c r="H38" s="6"/>
      <c r="I38" s="49"/>
      <c r="J38" s="6"/>
      <c r="K38" s="6"/>
      <c r="L38" s="6"/>
      <c r="M38" s="6"/>
      <c r="N38" s="6"/>
      <c r="O38" s="6"/>
      <c r="P38" s="6"/>
      <c r="Q38" s="6"/>
      <c r="R38" s="6"/>
      <c r="S38" s="6"/>
      <c r="AG38" t="s">
        <v>107</v>
      </c>
    </row>
    <row r="39" spans="1:33" ht="13.5">
      <c r="A39" s="6"/>
      <c r="B39" s="6"/>
      <c r="C39" s="6"/>
      <c r="D39" s="6"/>
      <c r="E39" s="6"/>
      <c r="F39" s="6"/>
      <c r="G39" s="6"/>
      <c r="H39" s="6"/>
      <c r="I39" s="49"/>
      <c r="J39" s="6"/>
      <c r="K39" s="6"/>
      <c r="L39" s="6"/>
      <c r="M39" s="6"/>
      <c r="N39" s="6"/>
      <c r="O39" s="6"/>
      <c r="P39" s="6"/>
      <c r="Q39" s="6"/>
      <c r="R39" s="6"/>
      <c r="S39" s="6"/>
      <c r="AG39" t="s">
        <v>108</v>
      </c>
    </row>
    <row r="40" spans="1:33" ht="13.5">
      <c r="A40" s="6"/>
      <c r="B40" s="6"/>
      <c r="C40" s="6"/>
      <c r="D40" s="6"/>
      <c r="E40" s="6"/>
      <c r="F40" s="6"/>
      <c r="G40" s="6"/>
      <c r="H40" s="6"/>
      <c r="I40" s="49"/>
      <c r="J40" s="6"/>
      <c r="K40" s="6"/>
      <c r="L40" s="6"/>
      <c r="M40" s="6"/>
      <c r="N40" s="6"/>
      <c r="O40" s="6"/>
      <c r="P40" s="6"/>
      <c r="Q40" s="6"/>
      <c r="R40" s="6"/>
      <c r="S40" s="6"/>
      <c r="AG40" t="s">
        <v>109</v>
      </c>
    </row>
    <row r="41" spans="1:33" ht="13.5">
      <c r="A41" s="6"/>
      <c r="B41" s="6"/>
      <c r="C41" s="6"/>
      <c r="D41" s="6"/>
      <c r="E41" s="6"/>
      <c r="F41" s="6"/>
      <c r="G41" s="6"/>
      <c r="H41" s="6"/>
      <c r="I41" s="49"/>
      <c r="J41" s="6"/>
      <c r="K41" s="6"/>
      <c r="L41" s="6"/>
      <c r="M41" s="6"/>
      <c r="N41" s="6"/>
      <c r="O41" s="6"/>
      <c r="P41" s="6"/>
      <c r="Q41" s="6"/>
      <c r="R41" s="6"/>
      <c r="S41" s="6"/>
      <c r="AG41" t="s">
        <v>110</v>
      </c>
    </row>
    <row r="42" spans="1:19" ht="13.5">
      <c r="A42" s="6"/>
      <c r="B42" s="6"/>
      <c r="C42" s="6"/>
      <c r="D42" s="6"/>
      <c r="E42" s="6"/>
      <c r="F42" s="6"/>
      <c r="G42" s="6"/>
      <c r="H42" s="6"/>
      <c r="I42" s="49"/>
      <c r="J42" s="6"/>
      <c r="K42" s="6"/>
      <c r="L42" s="6"/>
      <c r="M42" s="6"/>
      <c r="N42" s="6"/>
      <c r="O42" s="6"/>
      <c r="P42" s="6"/>
      <c r="Q42" s="6"/>
      <c r="R42" s="6"/>
      <c r="S42" s="6"/>
    </row>
    <row r="43" spans="1:19" ht="13.5">
      <c r="A43" s="6"/>
      <c r="B43" s="6"/>
      <c r="C43" s="6"/>
      <c r="D43" s="6"/>
      <c r="E43" s="6"/>
      <c r="F43" s="6"/>
      <c r="G43" s="6"/>
      <c r="H43" s="6"/>
      <c r="I43" s="49"/>
      <c r="J43" s="6"/>
      <c r="K43" s="6"/>
      <c r="L43" s="6"/>
      <c r="M43" s="6"/>
      <c r="N43" s="6"/>
      <c r="O43" s="6"/>
      <c r="P43" s="6"/>
      <c r="Q43" s="6"/>
      <c r="R43" s="6"/>
      <c r="S43" s="6"/>
    </row>
    <row r="44" spans="1:19" ht="13.5">
      <c r="A44" s="6"/>
      <c r="B44" s="6"/>
      <c r="C44" s="6"/>
      <c r="D44" s="6"/>
      <c r="E44" s="6"/>
      <c r="F44" s="6"/>
      <c r="G44" s="6"/>
      <c r="H44" s="6"/>
      <c r="I44" s="49"/>
      <c r="J44" s="6"/>
      <c r="K44" s="6"/>
      <c r="L44" s="6"/>
      <c r="M44" s="6"/>
      <c r="N44" s="6"/>
      <c r="O44" s="6"/>
      <c r="P44" s="6"/>
      <c r="Q44" s="6"/>
      <c r="R44" s="6"/>
      <c r="S44" s="6"/>
    </row>
    <row r="45" spans="1:19" ht="14.25">
      <c r="A45" s="6"/>
      <c r="B45" s="6"/>
      <c r="C45" s="51"/>
      <c r="D45" s="6"/>
      <c r="E45" s="6"/>
      <c r="F45" s="6"/>
      <c r="G45" s="6"/>
      <c r="H45" s="6"/>
      <c r="I45" s="49"/>
      <c r="J45" s="6"/>
      <c r="K45" s="6"/>
      <c r="L45" s="6"/>
      <c r="M45" s="6"/>
      <c r="N45" s="6"/>
      <c r="O45" s="6"/>
      <c r="P45" s="6"/>
      <c r="Q45" s="6"/>
      <c r="R45" s="6"/>
      <c r="S45" s="6"/>
    </row>
    <row r="46" spans="1:19" ht="14.25">
      <c r="A46" s="6"/>
      <c r="B46" s="6"/>
      <c r="C46" s="51"/>
      <c r="D46" s="6"/>
      <c r="E46" s="6"/>
      <c r="F46" s="6"/>
      <c r="G46" s="6"/>
      <c r="H46" s="6"/>
      <c r="I46" s="49"/>
      <c r="J46" s="6"/>
      <c r="K46" s="6"/>
      <c r="L46" s="6"/>
      <c r="M46" s="6"/>
      <c r="N46" s="6"/>
      <c r="O46" s="6"/>
      <c r="P46" s="6"/>
      <c r="Q46" s="6"/>
      <c r="R46" s="6"/>
      <c r="S46" s="6"/>
    </row>
    <row r="47" spans="1:19" ht="14.25">
      <c r="A47" s="6"/>
      <c r="B47" s="6"/>
      <c r="C47" s="51"/>
      <c r="D47" s="6"/>
      <c r="E47" s="6"/>
      <c r="F47" s="6"/>
      <c r="G47" s="6"/>
      <c r="H47" s="6"/>
      <c r="I47" s="49"/>
      <c r="J47" s="6"/>
      <c r="K47" s="6"/>
      <c r="L47" s="6"/>
      <c r="M47" s="6"/>
      <c r="N47" s="6"/>
      <c r="O47" s="6"/>
      <c r="P47" s="6"/>
      <c r="Q47" s="6"/>
      <c r="R47" s="6"/>
      <c r="S47" s="6"/>
    </row>
    <row r="48" spans="1:19" ht="14.25">
      <c r="A48" s="6"/>
      <c r="B48" s="6"/>
      <c r="C48" s="51"/>
      <c r="D48" s="6"/>
      <c r="E48" s="6"/>
      <c r="F48" s="6"/>
      <c r="G48" s="6"/>
      <c r="H48" s="6"/>
      <c r="I48" s="49"/>
      <c r="J48" s="6"/>
      <c r="K48" s="6"/>
      <c r="L48" s="6"/>
      <c r="M48" s="6"/>
      <c r="N48" s="6"/>
      <c r="O48" s="6"/>
      <c r="P48" s="6"/>
      <c r="Q48" s="6"/>
      <c r="R48" s="6"/>
      <c r="S48" s="6"/>
    </row>
    <row r="49" spans="1:19" ht="14.25">
      <c r="A49" s="6"/>
      <c r="B49" s="6"/>
      <c r="C49" s="51"/>
      <c r="D49" s="6"/>
      <c r="E49" s="6"/>
      <c r="F49" s="6"/>
      <c r="G49" s="6"/>
      <c r="H49" s="6"/>
      <c r="I49" s="49"/>
      <c r="J49" s="6"/>
      <c r="K49" s="6"/>
      <c r="L49" s="6"/>
      <c r="M49" s="6"/>
      <c r="N49" s="6"/>
      <c r="O49" s="6"/>
      <c r="P49" s="6"/>
      <c r="Q49" s="6"/>
      <c r="R49" s="6"/>
      <c r="S49" s="6"/>
    </row>
    <row r="50" spans="1:19" ht="14.25">
      <c r="A50" s="6"/>
      <c r="B50" s="6"/>
      <c r="C50" s="51"/>
      <c r="D50" s="6"/>
      <c r="E50" s="6"/>
      <c r="F50" s="6"/>
      <c r="G50" s="6"/>
      <c r="H50" s="6"/>
      <c r="I50" s="49"/>
      <c r="J50" s="6"/>
      <c r="K50" s="6"/>
      <c r="L50" s="6"/>
      <c r="M50" s="6"/>
      <c r="N50" s="6"/>
      <c r="O50" s="6"/>
      <c r="P50" s="6"/>
      <c r="Q50" s="6"/>
      <c r="R50" s="6"/>
      <c r="S50" s="6"/>
    </row>
    <row r="51" spans="1:19" ht="14.25">
      <c r="A51" s="6"/>
      <c r="B51" s="6"/>
      <c r="C51" s="51"/>
      <c r="D51" s="6"/>
      <c r="E51" s="6"/>
      <c r="F51" s="6"/>
      <c r="G51" s="6"/>
      <c r="H51" s="6"/>
      <c r="I51" s="49"/>
      <c r="J51" s="6"/>
      <c r="K51" s="6"/>
      <c r="L51" s="6"/>
      <c r="M51" s="6"/>
      <c r="N51" s="6"/>
      <c r="O51" s="6"/>
      <c r="P51" s="6"/>
      <c r="Q51" s="6"/>
      <c r="R51" s="6"/>
      <c r="S51" s="6"/>
    </row>
    <row r="52" spans="1:19" ht="14.25">
      <c r="A52" s="6"/>
      <c r="B52" s="6"/>
      <c r="C52" s="51"/>
      <c r="D52" s="6"/>
      <c r="E52" s="6"/>
      <c r="F52" s="6"/>
      <c r="G52" s="6"/>
      <c r="H52" s="6"/>
      <c r="I52" s="49"/>
      <c r="J52" s="6"/>
      <c r="K52" s="6"/>
      <c r="L52" s="6"/>
      <c r="M52" s="6"/>
      <c r="N52" s="6"/>
      <c r="O52" s="6"/>
      <c r="P52" s="6"/>
      <c r="Q52" s="6"/>
      <c r="R52" s="6"/>
      <c r="S52" s="6"/>
    </row>
    <row r="53" spans="1:19" ht="14.25">
      <c r="A53" s="6"/>
      <c r="B53" s="6"/>
      <c r="C53" s="51"/>
      <c r="D53" s="6"/>
      <c r="E53" s="6"/>
      <c r="F53" s="6"/>
      <c r="G53" s="6"/>
      <c r="H53" s="6"/>
      <c r="I53" s="49"/>
      <c r="J53" s="6"/>
      <c r="K53" s="6"/>
      <c r="L53" s="6"/>
      <c r="M53" s="6"/>
      <c r="N53" s="6"/>
      <c r="O53" s="6"/>
      <c r="P53" s="6"/>
      <c r="Q53" s="6"/>
      <c r="R53" s="6"/>
      <c r="S53" s="6"/>
    </row>
    <row r="54" spans="1:19" ht="14.25">
      <c r="A54" s="6"/>
      <c r="B54" s="6"/>
      <c r="C54" s="51"/>
      <c r="D54" s="6"/>
      <c r="E54" s="6"/>
      <c r="F54" s="6"/>
      <c r="G54" s="6"/>
      <c r="H54" s="6"/>
      <c r="I54" s="49"/>
      <c r="J54" s="6"/>
      <c r="K54" s="6"/>
      <c r="L54" s="6"/>
      <c r="M54" s="6"/>
      <c r="N54" s="6"/>
      <c r="O54" s="6"/>
      <c r="P54" s="6"/>
      <c r="Q54" s="6"/>
      <c r="R54" s="6"/>
      <c r="S54" s="6"/>
    </row>
    <row r="55" spans="1:19" ht="14.25">
      <c r="A55" s="6"/>
      <c r="B55" s="6"/>
      <c r="C55" s="51"/>
      <c r="D55" s="6"/>
      <c r="E55" s="6"/>
      <c r="F55" s="6"/>
      <c r="G55" s="6"/>
      <c r="H55" s="6"/>
      <c r="I55" s="49" t="s">
        <v>47</v>
      </c>
      <c r="J55" s="6"/>
      <c r="K55" s="6"/>
      <c r="L55" s="6"/>
      <c r="M55" s="6"/>
      <c r="N55" s="6"/>
      <c r="O55" s="6"/>
      <c r="P55" s="6"/>
      <c r="Q55" s="6"/>
      <c r="R55" s="6"/>
      <c r="S55" s="6"/>
    </row>
    <row r="56" spans="1:19" ht="14.25">
      <c r="A56" s="6"/>
      <c r="B56" s="6"/>
      <c r="C56" s="51"/>
      <c r="D56" s="6"/>
      <c r="E56" s="6"/>
      <c r="F56" s="6"/>
      <c r="G56" s="6"/>
      <c r="H56" s="6"/>
      <c r="I56" s="49"/>
      <c r="J56" s="6"/>
      <c r="K56" s="6"/>
      <c r="L56" s="6"/>
      <c r="M56" s="6"/>
      <c r="N56" s="6"/>
      <c r="O56" s="6"/>
      <c r="P56" s="6"/>
      <c r="Q56" s="6"/>
      <c r="R56" s="6"/>
      <c r="S56" s="6"/>
    </row>
    <row r="57" spans="1:19" ht="14.25">
      <c r="A57" s="6"/>
      <c r="B57" s="6"/>
      <c r="C57" s="51"/>
      <c r="D57" s="6"/>
      <c r="E57" s="6"/>
      <c r="F57" s="6"/>
      <c r="G57" s="6"/>
      <c r="H57" s="6"/>
      <c r="I57" s="49"/>
      <c r="J57" s="6"/>
      <c r="K57" s="6"/>
      <c r="L57" s="6"/>
      <c r="M57" s="6"/>
      <c r="N57" s="6"/>
      <c r="O57" s="6"/>
      <c r="P57" s="6"/>
      <c r="Q57" s="6"/>
      <c r="R57" s="6"/>
      <c r="S57" s="6"/>
    </row>
    <row r="58" spans="1:19" ht="14.25">
      <c r="A58" s="6"/>
      <c r="B58" s="6"/>
      <c r="C58" s="51"/>
      <c r="D58" s="6"/>
      <c r="E58" s="6"/>
      <c r="F58" s="6"/>
      <c r="G58" s="6"/>
      <c r="H58" s="6"/>
      <c r="I58" s="49"/>
      <c r="J58" s="6"/>
      <c r="K58" s="6"/>
      <c r="L58" s="6"/>
      <c r="M58" s="6"/>
      <c r="N58" s="6"/>
      <c r="O58" s="6"/>
      <c r="P58" s="6"/>
      <c r="Q58" s="6"/>
      <c r="R58" s="6"/>
      <c r="S58" s="6"/>
    </row>
    <row r="59" spans="1:19" ht="14.25">
      <c r="A59" s="6"/>
      <c r="B59" s="6"/>
      <c r="C59" s="51"/>
      <c r="D59" s="6"/>
      <c r="E59" s="6"/>
      <c r="F59" s="6"/>
      <c r="G59" s="6"/>
      <c r="H59" s="6"/>
      <c r="I59" s="49"/>
      <c r="J59" s="6"/>
      <c r="K59" s="6"/>
      <c r="L59" s="6"/>
      <c r="M59" s="6"/>
      <c r="N59" s="6"/>
      <c r="O59" s="6"/>
      <c r="P59" s="6"/>
      <c r="Q59" s="6"/>
      <c r="R59" s="6"/>
      <c r="S59" s="6"/>
    </row>
    <row r="60" spans="1:19" ht="14.25">
      <c r="A60" s="6"/>
      <c r="B60" s="6"/>
      <c r="C60" s="51"/>
      <c r="D60" s="6"/>
      <c r="E60" s="6"/>
      <c r="F60" s="6"/>
      <c r="G60" s="6"/>
      <c r="H60" s="6"/>
      <c r="I60" s="49"/>
      <c r="J60" s="6"/>
      <c r="K60" s="6"/>
      <c r="L60" s="6"/>
      <c r="M60" s="6"/>
      <c r="N60" s="6"/>
      <c r="O60" s="6"/>
      <c r="P60" s="6"/>
      <c r="Q60" s="6"/>
      <c r="R60" s="6"/>
      <c r="S60" s="6"/>
    </row>
    <row r="61" spans="1:19" ht="14.25">
      <c r="A61" s="6"/>
      <c r="B61" s="6"/>
      <c r="C61" s="51"/>
      <c r="D61" s="6"/>
      <c r="E61" s="6"/>
      <c r="F61" s="6"/>
      <c r="G61" s="6"/>
      <c r="H61" s="6"/>
      <c r="I61" s="49"/>
      <c r="J61" s="6"/>
      <c r="K61" s="6"/>
      <c r="L61" s="6"/>
      <c r="M61" s="6"/>
      <c r="N61" s="6"/>
      <c r="O61" s="6"/>
      <c r="P61" s="6"/>
      <c r="Q61" s="6"/>
      <c r="R61" s="6"/>
      <c r="S61" s="6"/>
    </row>
    <row r="62" spans="1:19" ht="14.25">
      <c r="A62" s="6"/>
      <c r="B62" s="6"/>
      <c r="C62" s="51"/>
      <c r="D62" s="6"/>
      <c r="E62" s="6"/>
      <c r="F62" s="6"/>
      <c r="G62" s="6"/>
      <c r="H62" s="6"/>
      <c r="I62" s="49"/>
      <c r="J62" s="6"/>
      <c r="K62" s="6"/>
      <c r="L62" s="6"/>
      <c r="M62" s="6"/>
      <c r="N62" s="6"/>
      <c r="O62" s="6"/>
      <c r="P62" s="6"/>
      <c r="Q62" s="6"/>
      <c r="R62" s="6"/>
      <c r="S62" s="6"/>
    </row>
    <row r="63" spans="1:19" ht="14.25">
      <c r="A63" s="6"/>
      <c r="B63" s="6"/>
      <c r="C63" s="51"/>
      <c r="D63" s="6"/>
      <c r="E63" s="6"/>
      <c r="F63" s="6"/>
      <c r="G63" s="6"/>
      <c r="H63" s="6"/>
      <c r="I63" s="49"/>
      <c r="J63" s="6"/>
      <c r="K63" s="6"/>
      <c r="L63" s="6"/>
      <c r="M63" s="6"/>
      <c r="N63" s="6"/>
      <c r="O63" s="6"/>
      <c r="P63" s="6"/>
      <c r="Q63" s="6"/>
      <c r="R63" s="6"/>
      <c r="S63" s="6"/>
    </row>
    <row r="64" spans="1:19" ht="14.25">
      <c r="A64" s="6"/>
      <c r="B64" s="6"/>
      <c r="C64" s="51"/>
      <c r="D64" s="6"/>
      <c r="E64" s="6"/>
      <c r="F64" s="6"/>
      <c r="G64" s="6"/>
      <c r="H64" s="6"/>
      <c r="I64" s="49"/>
      <c r="J64" s="6"/>
      <c r="K64" s="6"/>
      <c r="L64" s="6"/>
      <c r="M64" s="6"/>
      <c r="N64" s="6"/>
      <c r="O64" s="6"/>
      <c r="P64" s="6"/>
      <c r="Q64" s="6"/>
      <c r="R64" s="6"/>
      <c r="S64" s="6"/>
    </row>
    <row r="65" spans="1:19" ht="14.25">
      <c r="A65" s="6"/>
      <c r="B65" s="6"/>
      <c r="C65" s="51"/>
      <c r="D65" s="6"/>
      <c r="E65" s="6"/>
      <c r="F65" s="6"/>
      <c r="G65" s="6"/>
      <c r="H65" s="6"/>
      <c r="I65" s="6"/>
      <c r="J65" s="6"/>
      <c r="K65" s="6"/>
      <c r="L65" s="6"/>
      <c r="M65" s="6"/>
      <c r="N65" s="6"/>
      <c r="O65" s="6"/>
      <c r="P65" s="6"/>
      <c r="Q65" s="6"/>
      <c r="R65" s="6"/>
      <c r="S65" s="6"/>
    </row>
    <row r="66" spans="1:19" ht="13.5">
      <c r="A66" s="6"/>
      <c r="E66" s="6"/>
      <c r="F66" s="6"/>
      <c r="G66" s="6"/>
      <c r="H66" s="6"/>
      <c r="I66" s="6"/>
      <c r="J66" s="6"/>
      <c r="K66" s="6"/>
      <c r="L66" s="6"/>
      <c r="M66" s="6"/>
      <c r="N66" s="6"/>
      <c r="O66" s="6"/>
      <c r="P66" s="6"/>
      <c r="Q66" s="6"/>
      <c r="R66" s="6"/>
      <c r="S66" s="6"/>
    </row>
    <row r="67" spans="1:19" ht="14.25">
      <c r="A67" s="6"/>
      <c r="B67" s="6"/>
      <c r="C67" s="51"/>
      <c r="D67" s="6"/>
      <c r="E67" s="6"/>
      <c r="F67" s="6"/>
      <c r="G67" s="6"/>
      <c r="H67" s="6"/>
      <c r="I67" s="6"/>
      <c r="J67" s="6"/>
      <c r="K67" s="6"/>
      <c r="L67" s="6"/>
      <c r="M67" s="6"/>
      <c r="N67" s="6"/>
      <c r="O67" s="6"/>
      <c r="P67" s="6"/>
      <c r="Q67" s="6"/>
      <c r="R67" s="6"/>
      <c r="S67" s="6"/>
    </row>
    <row r="68" spans="1:19" ht="15" thickBot="1">
      <c r="A68" s="6"/>
      <c r="B68" s="6"/>
      <c r="C68" s="51"/>
      <c r="D68" s="6"/>
      <c r="E68" s="6"/>
      <c r="F68" s="6"/>
      <c r="G68" s="6"/>
      <c r="H68" s="6"/>
      <c r="I68" s="6"/>
      <c r="J68" s="6"/>
      <c r="K68" s="6"/>
      <c r="L68" s="6"/>
      <c r="M68" s="6"/>
      <c r="N68" s="6"/>
      <c r="O68" s="6"/>
      <c r="P68" s="6"/>
      <c r="Q68" s="6"/>
      <c r="R68" s="6"/>
      <c r="S68" s="6"/>
    </row>
    <row r="69" spans="1:19" ht="13.5">
      <c r="A69" s="6"/>
      <c r="B69" s="321" t="s">
        <v>195</v>
      </c>
      <c r="C69" s="322"/>
      <c r="D69" s="322"/>
      <c r="E69" s="323"/>
      <c r="F69" s="6"/>
      <c r="G69" s="321" t="s">
        <v>196</v>
      </c>
      <c r="H69" s="322"/>
      <c r="I69" s="322"/>
      <c r="J69" s="323"/>
      <c r="K69" s="6"/>
      <c r="L69" s="6"/>
      <c r="M69" s="6"/>
      <c r="N69" s="6"/>
      <c r="O69" s="6"/>
      <c r="P69" s="6"/>
      <c r="Q69" s="6"/>
      <c r="R69" s="6"/>
      <c r="S69" s="6"/>
    </row>
    <row r="70" spans="1:19" ht="13.5">
      <c r="A70" s="6"/>
      <c r="B70" s="257" t="s">
        <v>148</v>
      </c>
      <c r="C70" s="256" t="s">
        <v>149</v>
      </c>
      <c r="D70" s="256" t="s">
        <v>150</v>
      </c>
      <c r="E70" s="258" t="s">
        <v>151</v>
      </c>
      <c r="F70" s="6"/>
      <c r="G70" s="257" t="s">
        <v>148</v>
      </c>
      <c r="H70" s="256" t="s">
        <v>149</v>
      </c>
      <c r="I70" s="256" t="s">
        <v>150</v>
      </c>
      <c r="J70" s="258" t="s">
        <v>151</v>
      </c>
      <c r="K70" s="6"/>
      <c r="L70" s="6"/>
      <c r="M70" s="6"/>
      <c r="N70" s="6"/>
      <c r="O70" s="6"/>
      <c r="P70" s="6"/>
      <c r="Q70" s="6"/>
      <c r="R70" s="6"/>
      <c r="S70" s="6"/>
    </row>
    <row r="71" spans="1:19" ht="13.5">
      <c r="A71" s="6"/>
      <c r="B71" s="302" t="s">
        <v>233</v>
      </c>
      <c r="C71" s="303">
        <v>210004</v>
      </c>
      <c r="D71" s="303" t="s">
        <v>234</v>
      </c>
      <c r="E71" s="304" t="s">
        <v>235</v>
      </c>
      <c r="F71" s="6"/>
      <c r="G71" s="260" t="s">
        <v>341</v>
      </c>
      <c r="H71" s="255">
        <v>246501</v>
      </c>
      <c r="I71" s="255" t="s">
        <v>342</v>
      </c>
      <c r="J71" s="261" t="s">
        <v>343</v>
      </c>
      <c r="K71" s="6"/>
      <c r="L71" s="6"/>
      <c r="M71" s="6"/>
      <c r="N71" s="6"/>
      <c r="O71" s="6"/>
      <c r="P71" s="6"/>
      <c r="Q71" s="6"/>
      <c r="R71" s="6"/>
      <c r="S71" s="6"/>
    </row>
    <row r="72" spans="1:19" ht="13.5">
      <c r="A72" s="6"/>
      <c r="B72" s="302" t="s">
        <v>236</v>
      </c>
      <c r="C72" s="303">
        <v>210008</v>
      </c>
      <c r="D72" s="303" t="s">
        <v>237</v>
      </c>
      <c r="E72" s="304" t="s">
        <v>238</v>
      </c>
      <c r="F72" s="6"/>
      <c r="G72" s="260" t="s">
        <v>344</v>
      </c>
      <c r="H72" s="255">
        <v>246502</v>
      </c>
      <c r="I72" s="255" t="s">
        <v>345</v>
      </c>
      <c r="J72" s="261" t="s">
        <v>346</v>
      </c>
      <c r="K72" s="6"/>
      <c r="L72" s="6"/>
      <c r="M72" s="6"/>
      <c r="N72" s="6"/>
      <c r="O72" s="6"/>
      <c r="P72" s="6"/>
      <c r="Q72" s="6"/>
      <c r="R72" s="6"/>
      <c r="S72" s="6"/>
    </row>
    <row r="73" spans="1:19" ht="14.25">
      <c r="A73" s="6"/>
      <c r="B73" s="305" t="s">
        <v>239</v>
      </c>
      <c r="C73" s="306">
        <v>210010</v>
      </c>
      <c r="D73" s="306" t="s">
        <v>240</v>
      </c>
      <c r="E73" s="307" t="s">
        <v>239</v>
      </c>
      <c r="F73" s="6"/>
      <c r="G73" s="260" t="s">
        <v>347</v>
      </c>
      <c r="H73" s="255">
        <v>246503</v>
      </c>
      <c r="I73" s="255" t="s">
        <v>348</v>
      </c>
      <c r="J73" s="261" t="s">
        <v>349</v>
      </c>
      <c r="K73" s="6"/>
      <c r="L73" s="6"/>
      <c r="M73" s="6"/>
      <c r="N73" s="6"/>
      <c r="O73" s="6"/>
      <c r="P73" s="6"/>
      <c r="Q73" s="6"/>
      <c r="R73" s="6"/>
      <c r="S73" s="6"/>
    </row>
    <row r="74" spans="1:19" ht="13.5">
      <c r="A74" s="6"/>
      <c r="B74" s="308" t="s">
        <v>241</v>
      </c>
      <c r="C74" s="309">
        <v>210067</v>
      </c>
      <c r="D74" s="309" t="s">
        <v>242</v>
      </c>
      <c r="E74" s="310" t="s">
        <v>241</v>
      </c>
      <c r="F74" s="6"/>
      <c r="G74" s="260" t="s">
        <v>350</v>
      </c>
      <c r="H74" s="255">
        <v>246504</v>
      </c>
      <c r="I74" s="255" t="s">
        <v>351</v>
      </c>
      <c r="J74" s="261" t="s">
        <v>352</v>
      </c>
      <c r="K74" s="6"/>
      <c r="L74" s="6"/>
      <c r="M74" s="6"/>
      <c r="N74" s="6"/>
      <c r="O74" s="6"/>
      <c r="P74" s="6"/>
      <c r="Q74" s="6"/>
      <c r="R74" s="6"/>
      <c r="S74" s="6"/>
    </row>
    <row r="75" spans="1:19" ht="13.5">
      <c r="A75" s="6"/>
      <c r="B75" s="302" t="s">
        <v>243</v>
      </c>
      <c r="C75" s="303">
        <v>210068</v>
      </c>
      <c r="D75" s="303" t="s">
        <v>244</v>
      </c>
      <c r="E75" s="304" t="s">
        <v>245</v>
      </c>
      <c r="F75" s="6"/>
      <c r="G75" s="260" t="s">
        <v>353</v>
      </c>
      <c r="H75" s="255">
        <v>246505</v>
      </c>
      <c r="I75" s="255" t="s">
        <v>354</v>
      </c>
      <c r="J75" s="261" t="s">
        <v>355</v>
      </c>
      <c r="K75" s="6"/>
      <c r="L75" s="6"/>
      <c r="M75" s="6"/>
      <c r="N75" s="6"/>
      <c r="O75" s="6"/>
      <c r="P75" s="6"/>
      <c r="Q75" s="6"/>
      <c r="R75" s="6"/>
      <c r="S75" s="6"/>
    </row>
    <row r="76" spans="1:19" ht="13.5">
      <c r="A76" s="6"/>
      <c r="B76" s="308" t="s">
        <v>246</v>
      </c>
      <c r="C76" s="309">
        <v>248001</v>
      </c>
      <c r="D76" s="309" t="s">
        <v>247</v>
      </c>
      <c r="E76" s="310" t="s">
        <v>246</v>
      </c>
      <c r="F76" s="6"/>
      <c r="G76" s="260" t="s">
        <v>356</v>
      </c>
      <c r="H76" s="255">
        <v>246506</v>
      </c>
      <c r="I76" s="255" t="s">
        <v>357</v>
      </c>
      <c r="J76" s="261" t="s">
        <v>358</v>
      </c>
      <c r="K76" s="6"/>
      <c r="L76" s="6"/>
      <c r="M76" s="6"/>
      <c r="N76" s="6"/>
      <c r="O76" s="6"/>
      <c r="P76" s="6"/>
      <c r="Q76" s="6"/>
      <c r="R76" s="6"/>
      <c r="S76" s="6"/>
    </row>
    <row r="77" spans="1:19" ht="13.5">
      <c r="A77" s="6"/>
      <c r="B77" s="308" t="s">
        <v>248</v>
      </c>
      <c r="C77" s="309">
        <v>248003</v>
      </c>
      <c r="D77" s="309" t="s">
        <v>249</v>
      </c>
      <c r="E77" s="310" t="s">
        <v>248</v>
      </c>
      <c r="F77" s="6"/>
      <c r="G77" s="260" t="s">
        <v>359</v>
      </c>
      <c r="H77" s="255">
        <v>246507</v>
      </c>
      <c r="I77" s="255" t="s">
        <v>360</v>
      </c>
      <c r="J77" s="261" t="s">
        <v>361</v>
      </c>
      <c r="K77" s="6"/>
      <c r="L77" s="6"/>
      <c r="M77" s="6"/>
      <c r="N77" s="6"/>
      <c r="O77" s="6"/>
      <c r="P77" s="6"/>
      <c r="Q77" s="6"/>
      <c r="R77" s="6"/>
      <c r="S77" s="6"/>
    </row>
    <row r="78" spans="1:19" ht="13.5">
      <c r="A78" s="6"/>
      <c r="B78" s="308" t="s">
        <v>250</v>
      </c>
      <c r="C78" s="309">
        <v>248004</v>
      </c>
      <c r="D78" s="309" t="s">
        <v>251</v>
      </c>
      <c r="E78" s="310" t="s">
        <v>250</v>
      </c>
      <c r="F78" s="6"/>
      <c r="G78" s="260" t="s">
        <v>362</v>
      </c>
      <c r="H78" s="255">
        <v>246508</v>
      </c>
      <c r="I78" s="255" t="s">
        <v>363</v>
      </c>
      <c r="J78" s="261" t="s">
        <v>364</v>
      </c>
      <c r="K78" s="6"/>
      <c r="L78" s="6"/>
      <c r="M78" s="6"/>
      <c r="N78" s="6"/>
      <c r="O78" s="6"/>
      <c r="P78" s="6"/>
      <c r="Q78" s="6"/>
      <c r="R78" s="6"/>
      <c r="S78" s="6"/>
    </row>
    <row r="79" spans="1:19" ht="13.5">
      <c r="A79" s="6"/>
      <c r="B79" s="308" t="s">
        <v>365</v>
      </c>
      <c r="C79" s="309">
        <v>210026</v>
      </c>
      <c r="D79" s="309" t="s">
        <v>366</v>
      </c>
      <c r="E79" s="310" t="s">
        <v>365</v>
      </c>
      <c r="F79" s="6"/>
      <c r="G79" s="260" t="s">
        <v>367</v>
      </c>
      <c r="H79" s="255">
        <v>246509</v>
      </c>
      <c r="I79" s="255" t="s">
        <v>368</v>
      </c>
      <c r="J79" s="261" t="s">
        <v>369</v>
      </c>
      <c r="K79" s="6"/>
      <c r="L79" s="6"/>
      <c r="M79" s="6"/>
      <c r="N79" s="6"/>
      <c r="O79" s="6"/>
      <c r="P79" s="6"/>
      <c r="Q79" s="6"/>
      <c r="R79" s="6"/>
      <c r="S79" s="6"/>
    </row>
    <row r="80" spans="1:19" ht="13.5">
      <c r="A80" s="6"/>
      <c r="B80" s="308" t="s">
        <v>370</v>
      </c>
      <c r="C80" s="309">
        <v>211048</v>
      </c>
      <c r="D80" s="309" t="s">
        <v>315</v>
      </c>
      <c r="E80" s="310" t="s">
        <v>370</v>
      </c>
      <c r="F80" s="6"/>
      <c r="G80" s="260" t="s">
        <v>371</v>
      </c>
      <c r="H80" s="255">
        <v>246510</v>
      </c>
      <c r="I80" s="255" t="s">
        <v>372</v>
      </c>
      <c r="J80" s="261" t="s">
        <v>373</v>
      </c>
      <c r="K80" s="6"/>
      <c r="L80" s="6"/>
      <c r="M80" s="6"/>
      <c r="N80" s="6"/>
      <c r="O80" s="6"/>
      <c r="P80" s="6"/>
      <c r="Q80" s="6"/>
      <c r="R80" s="6"/>
      <c r="S80" s="6"/>
    </row>
    <row r="81" spans="1:19" ht="13.5">
      <c r="A81" s="6"/>
      <c r="B81" s="308" t="s">
        <v>252</v>
      </c>
      <c r="C81" s="309">
        <v>490041</v>
      </c>
      <c r="D81" s="309" t="s">
        <v>253</v>
      </c>
      <c r="E81" s="310" t="s">
        <v>254</v>
      </c>
      <c r="F81" s="6"/>
      <c r="G81" s="260" t="s">
        <v>374</v>
      </c>
      <c r="H81" s="255">
        <v>246511</v>
      </c>
      <c r="I81" s="255" t="s">
        <v>375</v>
      </c>
      <c r="J81" s="261" t="s">
        <v>376</v>
      </c>
      <c r="K81" s="6"/>
      <c r="L81" s="6"/>
      <c r="M81" s="6"/>
      <c r="N81" s="6"/>
      <c r="O81" s="6"/>
      <c r="P81" s="6"/>
      <c r="Q81" s="6"/>
      <c r="R81" s="6"/>
      <c r="S81" s="6"/>
    </row>
    <row r="82" spans="1:19" ht="13.5">
      <c r="A82" s="6"/>
      <c r="B82" s="308" t="s">
        <v>255</v>
      </c>
      <c r="C82" s="309">
        <v>492161</v>
      </c>
      <c r="D82" s="309" t="s">
        <v>256</v>
      </c>
      <c r="E82" s="310" t="s">
        <v>257</v>
      </c>
      <c r="F82" s="6"/>
      <c r="G82" s="260"/>
      <c r="H82" s="255"/>
      <c r="I82" s="255"/>
      <c r="J82" s="261"/>
      <c r="K82" s="6"/>
      <c r="L82" s="6"/>
      <c r="M82" s="6"/>
      <c r="N82" s="6"/>
      <c r="O82" s="6"/>
      <c r="P82" s="6"/>
      <c r="Q82" s="6"/>
      <c r="R82" s="6"/>
      <c r="S82" s="6"/>
    </row>
    <row r="83" spans="1:19" ht="13.5">
      <c r="A83" s="6"/>
      <c r="B83" s="308" t="s">
        <v>258</v>
      </c>
      <c r="C83" s="309">
        <v>492428</v>
      </c>
      <c r="D83" s="309" t="s">
        <v>259</v>
      </c>
      <c r="E83" s="310" t="s">
        <v>260</v>
      </c>
      <c r="F83" s="6"/>
      <c r="G83" s="260"/>
      <c r="H83" s="255"/>
      <c r="I83" s="255"/>
      <c r="J83" s="261"/>
      <c r="K83" s="6"/>
      <c r="L83" s="6"/>
      <c r="M83" s="6"/>
      <c r="N83" s="6"/>
      <c r="O83" s="6"/>
      <c r="P83" s="6"/>
      <c r="Q83" s="6"/>
      <c r="R83" s="6"/>
      <c r="S83" s="6"/>
    </row>
    <row r="84" spans="1:19" ht="13.5">
      <c r="A84" s="6"/>
      <c r="B84" s="308" t="s">
        <v>377</v>
      </c>
      <c r="C84" s="309">
        <v>492174</v>
      </c>
      <c r="D84" s="309" t="s">
        <v>378</v>
      </c>
      <c r="E84" s="310" t="s">
        <v>379</v>
      </c>
      <c r="F84" s="6"/>
      <c r="G84" s="260"/>
      <c r="H84" s="255"/>
      <c r="I84" s="255"/>
      <c r="J84" s="261"/>
      <c r="K84" s="6"/>
      <c r="L84" s="6"/>
      <c r="M84" s="6"/>
      <c r="N84" s="6"/>
      <c r="O84" s="6"/>
      <c r="P84" s="6"/>
      <c r="Q84" s="6"/>
      <c r="R84" s="6"/>
      <c r="S84" s="6"/>
    </row>
    <row r="85" spans="1:19" ht="13.5">
      <c r="A85" s="6"/>
      <c r="B85" s="308" t="s">
        <v>380</v>
      </c>
      <c r="C85" s="309">
        <v>492184</v>
      </c>
      <c r="D85" s="309" t="s">
        <v>381</v>
      </c>
      <c r="E85" s="310" t="s">
        <v>382</v>
      </c>
      <c r="F85" s="6"/>
      <c r="G85" s="260"/>
      <c r="H85" s="255"/>
      <c r="I85" s="255"/>
      <c r="J85" s="261"/>
      <c r="K85" s="6"/>
      <c r="L85" s="6"/>
      <c r="M85" s="6"/>
      <c r="N85" s="6"/>
      <c r="O85" s="6"/>
      <c r="P85" s="6"/>
      <c r="Q85" s="6"/>
      <c r="R85" s="6"/>
      <c r="S85" s="6"/>
    </row>
    <row r="86" spans="1:19" ht="13.5">
      <c r="A86" s="6"/>
      <c r="B86" s="308" t="s">
        <v>383</v>
      </c>
      <c r="C86" s="309">
        <v>248005</v>
      </c>
      <c r="D86" s="309" t="s">
        <v>384</v>
      </c>
      <c r="E86" s="310" t="s">
        <v>383</v>
      </c>
      <c r="F86" s="6"/>
      <c r="G86" s="260"/>
      <c r="H86" s="255"/>
      <c r="I86" s="255"/>
      <c r="J86" s="261"/>
      <c r="K86" s="6"/>
      <c r="L86" s="6"/>
      <c r="M86" s="6"/>
      <c r="N86" s="6"/>
      <c r="O86" s="6"/>
      <c r="P86" s="6"/>
      <c r="Q86" s="6"/>
      <c r="R86" s="6"/>
      <c r="S86" s="6"/>
    </row>
    <row r="87" spans="1:19" ht="13.5">
      <c r="A87" s="6"/>
      <c r="B87" s="308"/>
      <c r="C87" s="309"/>
      <c r="D87" s="309"/>
      <c r="E87" s="310"/>
      <c r="F87" s="6"/>
      <c r="G87" s="260"/>
      <c r="H87" s="255"/>
      <c r="I87" s="255"/>
      <c r="J87" s="261"/>
      <c r="K87" s="6"/>
      <c r="L87" s="6"/>
      <c r="M87" s="6"/>
      <c r="N87" s="6"/>
      <c r="O87" s="6"/>
      <c r="P87" s="6"/>
      <c r="Q87" s="6"/>
      <c r="R87" s="6"/>
      <c r="S87" s="6"/>
    </row>
    <row r="88" spans="1:19" ht="13.5">
      <c r="A88" s="6"/>
      <c r="B88" s="308"/>
      <c r="C88" s="309"/>
      <c r="D88" s="309"/>
      <c r="E88" s="310"/>
      <c r="F88" s="6"/>
      <c r="G88" s="260"/>
      <c r="H88" s="255"/>
      <c r="I88" s="255"/>
      <c r="J88" s="261"/>
      <c r="K88" s="6"/>
      <c r="L88" s="6"/>
      <c r="M88" s="6"/>
      <c r="N88" s="6"/>
      <c r="O88" s="6"/>
      <c r="P88" s="6"/>
      <c r="Q88" s="6"/>
      <c r="R88" s="6"/>
      <c r="S88" s="6"/>
    </row>
    <row r="89" spans="1:19" ht="13.5">
      <c r="A89" s="6"/>
      <c r="B89" s="308"/>
      <c r="C89" s="309"/>
      <c r="D89" s="309"/>
      <c r="E89" s="310"/>
      <c r="F89" s="6"/>
      <c r="G89" s="260"/>
      <c r="H89" s="255"/>
      <c r="I89" s="255"/>
      <c r="J89" s="261"/>
      <c r="K89" s="6"/>
      <c r="L89" s="6"/>
      <c r="M89" s="6"/>
      <c r="N89" s="6"/>
      <c r="O89" s="6"/>
      <c r="P89" s="6"/>
      <c r="Q89" s="6"/>
      <c r="R89" s="6"/>
      <c r="S89" s="6"/>
    </row>
    <row r="90" spans="1:19" ht="13.5">
      <c r="A90" s="6"/>
      <c r="B90" s="308"/>
      <c r="C90" s="309"/>
      <c r="D90" s="309"/>
      <c r="E90" s="310"/>
      <c r="F90" s="6"/>
      <c r="G90" s="260"/>
      <c r="H90" s="255"/>
      <c r="I90" s="255"/>
      <c r="J90" s="261"/>
      <c r="K90" s="6"/>
      <c r="L90" s="6"/>
      <c r="M90" s="6"/>
      <c r="N90" s="6"/>
      <c r="O90" s="6"/>
      <c r="P90" s="6"/>
      <c r="Q90" s="6"/>
      <c r="R90" s="6"/>
      <c r="S90" s="6"/>
    </row>
    <row r="91" spans="1:19" ht="13.5">
      <c r="A91" s="6"/>
      <c r="B91" s="311" t="s">
        <v>385</v>
      </c>
      <c r="C91" s="312">
        <v>243157</v>
      </c>
      <c r="D91" s="312" t="s">
        <v>386</v>
      </c>
      <c r="E91" s="313" t="s">
        <v>387</v>
      </c>
      <c r="F91" s="6"/>
      <c r="G91" s="260"/>
      <c r="H91" s="255"/>
      <c r="I91" s="255"/>
      <c r="J91" s="261"/>
      <c r="K91" s="6"/>
      <c r="L91" s="6"/>
      <c r="M91" s="6"/>
      <c r="N91" s="6"/>
      <c r="O91" s="6"/>
      <c r="P91" s="6"/>
      <c r="Q91" s="6"/>
      <c r="R91" s="6"/>
      <c r="S91" s="6"/>
    </row>
    <row r="92" spans="1:19" ht="13.5">
      <c r="A92" s="6"/>
      <c r="B92" s="311" t="s">
        <v>388</v>
      </c>
      <c r="C92" s="312">
        <v>243159</v>
      </c>
      <c r="D92" s="312" t="s">
        <v>389</v>
      </c>
      <c r="E92" s="313" t="s">
        <v>390</v>
      </c>
      <c r="F92" s="6"/>
      <c r="G92" s="260"/>
      <c r="H92" s="255"/>
      <c r="I92" s="255"/>
      <c r="J92" s="261"/>
      <c r="K92" s="6"/>
      <c r="L92" s="6"/>
      <c r="M92" s="6"/>
      <c r="N92" s="6"/>
      <c r="O92" s="6"/>
      <c r="P92" s="6"/>
      <c r="Q92" s="6"/>
      <c r="R92" s="6"/>
      <c r="S92" s="6"/>
    </row>
    <row r="93" spans="1:19" ht="13.5">
      <c r="A93" s="6"/>
      <c r="B93" s="311" t="s">
        <v>391</v>
      </c>
      <c r="C93" s="312">
        <v>243160</v>
      </c>
      <c r="D93" s="312" t="s">
        <v>392</v>
      </c>
      <c r="E93" s="313" t="s">
        <v>393</v>
      </c>
      <c r="F93" s="6"/>
      <c r="G93" s="260"/>
      <c r="H93" s="255"/>
      <c r="I93" s="255"/>
      <c r="J93" s="261"/>
      <c r="K93" s="6"/>
      <c r="L93" s="6"/>
      <c r="M93" s="6"/>
      <c r="N93" s="6"/>
      <c r="O93" s="6"/>
      <c r="P93" s="6"/>
      <c r="Q93" s="6"/>
      <c r="R93" s="6"/>
      <c r="S93" s="6"/>
    </row>
    <row r="94" spans="1:19" ht="13.5">
      <c r="A94" s="6"/>
      <c r="B94" s="311" t="s">
        <v>394</v>
      </c>
      <c r="C94" s="312">
        <v>243162</v>
      </c>
      <c r="D94" s="312" t="s">
        <v>395</v>
      </c>
      <c r="E94" s="313" t="s">
        <v>396</v>
      </c>
      <c r="F94" s="6"/>
      <c r="G94" s="260"/>
      <c r="H94" s="255"/>
      <c r="I94" s="255"/>
      <c r="J94" s="261"/>
      <c r="K94" s="6"/>
      <c r="L94" s="6"/>
      <c r="M94" s="6"/>
      <c r="N94" s="6"/>
      <c r="O94" s="6"/>
      <c r="P94" s="6"/>
      <c r="Q94" s="6"/>
      <c r="R94" s="6"/>
      <c r="S94" s="6"/>
    </row>
    <row r="95" spans="1:19" ht="13.5">
      <c r="A95" s="6"/>
      <c r="B95" s="311" t="s">
        <v>397</v>
      </c>
      <c r="C95" s="312">
        <v>243163</v>
      </c>
      <c r="D95" s="312" t="s">
        <v>398</v>
      </c>
      <c r="E95" s="313" t="s">
        <v>399</v>
      </c>
      <c r="F95" s="6"/>
      <c r="G95" s="260"/>
      <c r="H95" s="255"/>
      <c r="I95" s="255"/>
      <c r="J95" s="261"/>
      <c r="K95" s="6"/>
      <c r="L95" s="6"/>
      <c r="M95" s="6"/>
      <c r="N95" s="6"/>
      <c r="O95" s="6"/>
      <c r="P95" s="6"/>
      <c r="Q95" s="6"/>
      <c r="R95" s="6"/>
      <c r="S95" s="6"/>
    </row>
    <row r="96" spans="1:19" ht="13.5">
      <c r="A96" s="6"/>
      <c r="B96" s="311" t="s">
        <v>400</v>
      </c>
      <c r="C96" s="312">
        <v>243184</v>
      </c>
      <c r="D96" s="312" t="s">
        <v>401</v>
      </c>
      <c r="E96" s="313" t="s">
        <v>402</v>
      </c>
      <c r="F96" s="6"/>
      <c r="G96" s="260"/>
      <c r="H96" s="255"/>
      <c r="I96" s="255"/>
      <c r="J96" s="261"/>
      <c r="K96" s="6"/>
      <c r="L96" s="6"/>
      <c r="M96" s="6"/>
      <c r="N96" s="6"/>
      <c r="O96" s="6"/>
      <c r="P96" s="6"/>
      <c r="Q96" s="6"/>
      <c r="R96" s="6"/>
      <c r="S96" s="6"/>
    </row>
    <row r="97" spans="1:19" ht="13.5">
      <c r="A97" s="6"/>
      <c r="B97" s="311" t="s">
        <v>403</v>
      </c>
      <c r="C97" s="312">
        <v>243515</v>
      </c>
      <c r="D97" s="312" t="s">
        <v>404</v>
      </c>
      <c r="E97" s="313" t="s">
        <v>405</v>
      </c>
      <c r="F97" s="6"/>
      <c r="G97" s="260"/>
      <c r="H97" s="255"/>
      <c r="I97" s="255"/>
      <c r="J97" s="261"/>
      <c r="K97" s="6"/>
      <c r="L97" s="6"/>
      <c r="M97" s="6"/>
      <c r="N97" s="6"/>
      <c r="O97" s="6"/>
      <c r="P97" s="6"/>
      <c r="Q97" s="6"/>
      <c r="R97" s="6"/>
      <c r="S97" s="6"/>
    </row>
    <row r="98" spans="1:19" ht="13.5">
      <c r="A98" s="6"/>
      <c r="B98" s="311" t="s">
        <v>406</v>
      </c>
      <c r="C98" s="312">
        <v>243521</v>
      </c>
      <c r="D98" s="312" t="s">
        <v>407</v>
      </c>
      <c r="E98" s="313" t="s">
        <v>406</v>
      </c>
      <c r="F98" s="6"/>
      <c r="G98" s="260"/>
      <c r="H98" s="255"/>
      <c r="I98" s="255"/>
      <c r="J98" s="261"/>
      <c r="K98" s="6"/>
      <c r="L98" s="6"/>
      <c r="M98" s="6"/>
      <c r="N98" s="6"/>
      <c r="O98" s="6"/>
      <c r="P98" s="6"/>
      <c r="Q98" s="6"/>
      <c r="R98" s="6"/>
      <c r="S98" s="6"/>
    </row>
    <row r="99" spans="1:19" ht="13.5">
      <c r="A99" s="6"/>
      <c r="B99" s="311"/>
      <c r="C99" s="312"/>
      <c r="D99" s="312"/>
      <c r="E99" s="313"/>
      <c r="F99" s="6"/>
      <c r="G99" s="260"/>
      <c r="H99" s="255"/>
      <c r="I99" s="255"/>
      <c r="J99" s="261"/>
      <c r="K99" s="6"/>
      <c r="L99" s="6"/>
      <c r="M99" s="6"/>
      <c r="N99" s="6"/>
      <c r="O99" s="6"/>
      <c r="P99" s="6"/>
      <c r="Q99" s="6"/>
      <c r="R99" s="6"/>
      <c r="S99" s="6"/>
    </row>
    <row r="100" spans="1:19" ht="13.5">
      <c r="A100" s="6"/>
      <c r="B100" s="311"/>
      <c r="C100" s="312"/>
      <c r="D100" s="312"/>
      <c r="E100" s="313"/>
      <c r="F100" s="6"/>
      <c r="G100" s="260"/>
      <c r="H100" s="255"/>
      <c r="I100" s="255"/>
      <c r="J100" s="261"/>
      <c r="K100" s="6"/>
      <c r="L100" s="6"/>
      <c r="M100" s="6"/>
      <c r="N100" s="6"/>
      <c r="O100" s="6"/>
      <c r="P100" s="6"/>
      <c r="Q100" s="6"/>
      <c r="R100" s="6"/>
      <c r="S100" s="6"/>
    </row>
    <row r="101" spans="1:19" ht="13.5">
      <c r="A101" s="6"/>
      <c r="B101" s="314" t="s">
        <v>408</v>
      </c>
      <c r="C101" s="315">
        <v>245601</v>
      </c>
      <c r="D101" s="315" t="s">
        <v>409</v>
      </c>
      <c r="E101" s="316" t="s">
        <v>408</v>
      </c>
      <c r="F101" s="6"/>
      <c r="G101" s="260"/>
      <c r="H101" s="255"/>
      <c r="I101" s="255"/>
      <c r="J101" s="261"/>
      <c r="K101" s="6"/>
      <c r="L101" s="6"/>
      <c r="M101" s="6"/>
      <c r="N101" s="6"/>
      <c r="O101" s="6"/>
      <c r="P101" s="6"/>
      <c r="Q101" s="6"/>
      <c r="R101" s="6"/>
      <c r="S101" s="6"/>
    </row>
    <row r="102" spans="1:19" ht="13.5">
      <c r="A102" s="6"/>
      <c r="B102" s="314" t="s">
        <v>410</v>
      </c>
      <c r="C102" s="315">
        <v>245602</v>
      </c>
      <c r="D102" s="315" t="s">
        <v>411</v>
      </c>
      <c r="E102" s="316" t="s">
        <v>410</v>
      </c>
      <c r="F102" s="6"/>
      <c r="G102" s="260"/>
      <c r="H102" s="255"/>
      <c r="I102" s="255"/>
      <c r="J102" s="261"/>
      <c r="K102" s="6"/>
      <c r="L102" s="6"/>
      <c r="M102" s="6"/>
      <c r="N102" s="6"/>
      <c r="O102" s="6"/>
      <c r="P102" s="6"/>
      <c r="Q102" s="6"/>
      <c r="R102" s="6"/>
      <c r="S102" s="6"/>
    </row>
    <row r="103" spans="1:19" ht="13.5">
      <c r="A103" s="6"/>
      <c r="B103" s="314" t="s">
        <v>412</v>
      </c>
      <c r="C103" s="315">
        <v>245603</v>
      </c>
      <c r="D103" s="315" t="s">
        <v>413</v>
      </c>
      <c r="E103" s="316" t="s">
        <v>412</v>
      </c>
      <c r="F103" s="6"/>
      <c r="G103" s="260"/>
      <c r="H103" s="255"/>
      <c r="I103" s="255"/>
      <c r="J103" s="261"/>
      <c r="K103" s="6"/>
      <c r="L103" s="6"/>
      <c r="M103" s="6"/>
      <c r="N103" s="6"/>
      <c r="O103" s="6"/>
      <c r="P103" s="6"/>
      <c r="Q103" s="6"/>
      <c r="R103" s="6"/>
      <c r="S103" s="6"/>
    </row>
    <row r="104" spans="1:19" ht="13.5">
      <c r="A104" s="6"/>
      <c r="B104" s="314" t="s">
        <v>414</v>
      </c>
      <c r="C104" s="315">
        <v>245604</v>
      </c>
      <c r="D104" s="315" t="s">
        <v>415</v>
      </c>
      <c r="E104" s="316" t="s">
        <v>414</v>
      </c>
      <c r="F104" s="6"/>
      <c r="G104" s="260"/>
      <c r="H104" s="255"/>
      <c r="I104" s="255"/>
      <c r="J104" s="261"/>
      <c r="K104" s="6"/>
      <c r="L104" s="6"/>
      <c r="M104" s="6"/>
      <c r="N104" s="6"/>
      <c r="O104" s="6"/>
      <c r="P104" s="6"/>
      <c r="Q104" s="6"/>
      <c r="R104" s="6"/>
      <c r="S104" s="6"/>
    </row>
    <row r="105" spans="1:19" ht="13.5">
      <c r="A105" s="6"/>
      <c r="B105" s="314" t="s">
        <v>416</v>
      </c>
      <c r="C105" s="315">
        <v>245611</v>
      </c>
      <c r="D105" s="315" t="s">
        <v>417</v>
      </c>
      <c r="E105" s="316" t="s">
        <v>416</v>
      </c>
      <c r="F105" s="6"/>
      <c r="G105" s="260"/>
      <c r="H105" s="255"/>
      <c r="I105" s="255"/>
      <c r="J105" s="261"/>
      <c r="K105" s="6"/>
      <c r="L105" s="6"/>
      <c r="M105" s="6"/>
      <c r="N105" s="6"/>
      <c r="O105" s="6"/>
      <c r="P105" s="6"/>
      <c r="Q105" s="6"/>
      <c r="R105" s="6"/>
      <c r="S105" s="6"/>
    </row>
    <row r="106" spans="1:19" ht="13.5">
      <c r="A106" s="6"/>
      <c r="B106" s="314" t="s">
        <v>418</v>
      </c>
      <c r="C106" s="315">
        <v>245612</v>
      </c>
      <c r="D106" s="315" t="s">
        <v>419</v>
      </c>
      <c r="E106" s="316" t="s">
        <v>418</v>
      </c>
      <c r="F106" s="6"/>
      <c r="G106" s="260"/>
      <c r="H106" s="255"/>
      <c r="I106" s="255"/>
      <c r="J106" s="261"/>
      <c r="K106" s="6"/>
      <c r="L106" s="6"/>
      <c r="M106" s="6"/>
      <c r="N106" s="6"/>
      <c r="O106" s="6"/>
      <c r="P106" s="6"/>
      <c r="Q106" s="6"/>
      <c r="R106" s="6"/>
      <c r="S106" s="6"/>
    </row>
    <row r="107" spans="1:19" ht="13.5">
      <c r="A107" s="6"/>
      <c r="B107" s="314" t="s">
        <v>420</v>
      </c>
      <c r="C107" s="315">
        <v>245613</v>
      </c>
      <c r="D107" s="315" t="s">
        <v>421</v>
      </c>
      <c r="E107" s="316" t="s">
        <v>420</v>
      </c>
      <c r="F107" s="6"/>
      <c r="G107" s="260"/>
      <c r="H107" s="255"/>
      <c r="I107" s="255"/>
      <c r="J107" s="261"/>
      <c r="K107" s="6"/>
      <c r="L107" s="6"/>
      <c r="M107" s="6"/>
      <c r="N107" s="6"/>
      <c r="O107" s="6"/>
      <c r="P107" s="6"/>
      <c r="Q107" s="6"/>
      <c r="R107" s="6"/>
      <c r="S107" s="6"/>
    </row>
    <row r="108" spans="1:19" ht="13.5">
      <c r="A108" s="6"/>
      <c r="B108" s="314" t="s">
        <v>422</v>
      </c>
      <c r="C108" s="315">
        <v>245614</v>
      </c>
      <c r="D108" s="315" t="s">
        <v>423</v>
      </c>
      <c r="E108" s="316" t="s">
        <v>422</v>
      </c>
      <c r="F108" s="6"/>
      <c r="G108" s="260"/>
      <c r="H108" s="255"/>
      <c r="I108" s="255"/>
      <c r="J108" s="261"/>
      <c r="K108" s="6"/>
      <c r="L108" s="6"/>
      <c r="M108" s="6"/>
      <c r="N108" s="6"/>
      <c r="O108" s="6"/>
      <c r="P108" s="6"/>
      <c r="Q108" s="6"/>
      <c r="R108" s="6"/>
      <c r="S108" s="6"/>
    </row>
    <row r="109" spans="1:19" ht="13.5">
      <c r="A109" s="6"/>
      <c r="B109" s="314" t="s">
        <v>424</v>
      </c>
      <c r="C109" s="315">
        <v>245615</v>
      </c>
      <c r="D109" s="315" t="s">
        <v>425</v>
      </c>
      <c r="E109" s="316" t="s">
        <v>424</v>
      </c>
      <c r="F109" s="6"/>
      <c r="G109" s="260"/>
      <c r="H109" s="255"/>
      <c r="I109" s="255"/>
      <c r="J109" s="261"/>
      <c r="K109" s="6"/>
      <c r="L109" s="6"/>
      <c r="M109" s="6"/>
      <c r="N109" s="6"/>
      <c r="O109" s="6"/>
      <c r="P109" s="6"/>
      <c r="Q109" s="6"/>
      <c r="R109" s="6"/>
      <c r="S109" s="6"/>
    </row>
    <row r="110" spans="1:19" ht="13.5">
      <c r="A110" s="6"/>
      <c r="B110" s="314" t="s">
        <v>426</v>
      </c>
      <c r="C110" s="315">
        <v>245616</v>
      </c>
      <c r="D110" s="315" t="s">
        <v>427</v>
      </c>
      <c r="E110" s="316" t="s">
        <v>426</v>
      </c>
      <c r="F110" s="6"/>
      <c r="G110" s="260"/>
      <c r="H110" s="255"/>
      <c r="I110" s="255"/>
      <c r="J110" s="261"/>
      <c r="K110" s="6"/>
      <c r="L110" s="6"/>
      <c r="M110" s="6"/>
      <c r="N110" s="6"/>
      <c r="O110" s="6"/>
      <c r="P110" s="6"/>
      <c r="Q110" s="6"/>
      <c r="R110" s="6"/>
      <c r="S110" s="6"/>
    </row>
    <row r="111" spans="1:19" ht="13.5">
      <c r="A111" s="6"/>
      <c r="B111" s="314" t="s">
        <v>428</v>
      </c>
      <c r="C111" s="315">
        <v>245617</v>
      </c>
      <c r="D111" s="315" t="s">
        <v>429</v>
      </c>
      <c r="E111" s="316" t="s">
        <v>428</v>
      </c>
      <c r="F111" s="6"/>
      <c r="G111" s="260"/>
      <c r="H111" s="255"/>
      <c r="I111" s="255"/>
      <c r="J111" s="261"/>
      <c r="K111" s="6"/>
      <c r="L111" s="6"/>
      <c r="M111" s="6"/>
      <c r="N111" s="6"/>
      <c r="O111" s="6"/>
      <c r="P111" s="6"/>
      <c r="Q111" s="6"/>
      <c r="R111" s="6"/>
      <c r="S111" s="6"/>
    </row>
    <row r="112" spans="1:19" ht="13.5">
      <c r="A112" s="6"/>
      <c r="B112" s="314" t="s">
        <v>430</v>
      </c>
      <c r="C112" s="315">
        <v>245621</v>
      </c>
      <c r="D112" s="315" t="s">
        <v>431</v>
      </c>
      <c r="E112" s="316" t="s">
        <v>430</v>
      </c>
      <c r="F112" s="6"/>
      <c r="G112" s="260"/>
      <c r="H112" s="255"/>
      <c r="I112" s="255"/>
      <c r="J112" s="261"/>
      <c r="K112" s="6"/>
      <c r="L112" s="6"/>
      <c r="M112" s="6"/>
      <c r="N112" s="6"/>
      <c r="O112" s="6"/>
      <c r="P112" s="6"/>
      <c r="Q112" s="6"/>
      <c r="R112" s="6"/>
      <c r="S112" s="6"/>
    </row>
    <row r="113" spans="1:19" ht="13.5">
      <c r="A113" s="6"/>
      <c r="B113" s="314" t="s">
        <v>432</v>
      </c>
      <c r="C113" s="315">
        <v>245622</v>
      </c>
      <c r="D113" s="315" t="s">
        <v>433</v>
      </c>
      <c r="E113" s="316" t="s">
        <v>432</v>
      </c>
      <c r="F113" s="6"/>
      <c r="G113" s="260"/>
      <c r="H113" s="255"/>
      <c r="I113" s="255"/>
      <c r="J113" s="261"/>
      <c r="K113" s="6"/>
      <c r="L113" s="6"/>
      <c r="M113" s="6"/>
      <c r="N113" s="6"/>
      <c r="O113" s="6"/>
      <c r="P113" s="6"/>
      <c r="Q113" s="6"/>
      <c r="R113" s="6"/>
      <c r="S113" s="6"/>
    </row>
    <row r="114" spans="1:19" ht="13.5">
      <c r="A114" s="6"/>
      <c r="B114" s="314" t="s">
        <v>434</v>
      </c>
      <c r="C114" s="315">
        <v>245623</v>
      </c>
      <c r="D114" s="315" t="s">
        <v>435</v>
      </c>
      <c r="E114" s="316" t="s">
        <v>434</v>
      </c>
      <c r="F114" s="6"/>
      <c r="G114" s="260"/>
      <c r="H114" s="255"/>
      <c r="I114" s="255"/>
      <c r="J114" s="261"/>
      <c r="K114" s="6"/>
      <c r="L114" s="6"/>
      <c r="M114" s="6"/>
      <c r="N114" s="6"/>
      <c r="O114" s="6"/>
      <c r="P114" s="6"/>
      <c r="Q114" s="6"/>
      <c r="R114" s="6"/>
      <c r="S114" s="6"/>
    </row>
    <row r="115" spans="1:19" ht="13.5">
      <c r="A115" s="6"/>
      <c r="B115" s="317" t="s">
        <v>436</v>
      </c>
      <c r="C115" s="315">
        <v>245624</v>
      </c>
      <c r="D115" s="315" t="s">
        <v>437</v>
      </c>
      <c r="E115" s="316" t="s">
        <v>436</v>
      </c>
      <c r="F115" s="6"/>
      <c r="G115" s="260"/>
      <c r="H115" s="255"/>
      <c r="I115" s="255"/>
      <c r="J115" s="261"/>
      <c r="K115" s="6"/>
      <c r="L115" s="6"/>
      <c r="M115" s="6"/>
      <c r="N115" s="6"/>
      <c r="O115" s="6"/>
      <c r="P115" s="6"/>
      <c r="Q115" s="6"/>
      <c r="R115" s="6"/>
      <c r="S115" s="6"/>
    </row>
    <row r="116" spans="1:19" ht="13.5">
      <c r="A116" s="6"/>
      <c r="B116" s="317" t="s">
        <v>438</v>
      </c>
      <c r="C116" s="315">
        <v>245626</v>
      </c>
      <c r="D116" s="315" t="s">
        <v>439</v>
      </c>
      <c r="E116" s="316" t="s">
        <v>438</v>
      </c>
      <c r="F116" s="6"/>
      <c r="G116" s="260"/>
      <c r="H116" s="255"/>
      <c r="I116" s="255"/>
      <c r="J116" s="261"/>
      <c r="K116" s="6"/>
      <c r="L116" s="6"/>
      <c r="M116" s="6"/>
      <c r="N116" s="6"/>
      <c r="O116" s="6"/>
      <c r="P116" s="6"/>
      <c r="Q116" s="6"/>
      <c r="R116" s="6"/>
      <c r="S116" s="6"/>
    </row>
    <row r="117" spans="1:19" ht="13.5">
      <c r="A117" s="6"/>
      <c r="B117" s="317" t="s">
        <v>440</v>
      </c>
      <c r="C117" s="315">
        <v>245627</v>
      </c>
      <c r="D117" s="315" t="s">
        <v>441</v>
      </c>
      <c r="E117" s="316" t="s">
        <v>440</v>
      </c>
      <c r="F117" s="6"/>
      <c r="G117" s="260"/>
      <c r="H117" s="255"/>
      <c r="I117" s="255"/>
      <c r="J117" s="261"/>
      <c r="K117" s="6"/>
      <c r="L117" s="6"/>
      <c r="M117" s="6"/>
      <c r="N117" s="6"/>
      <c r="O117" s="6"/>
      <c r="P117" s="6"/>
      <c r="Q117" s="6"/>
      <c r="R117" s="6"/>
      <c r="S117" s="6"/>
    </row>
    <row r="118" spans="1:19" ht="13.5">
      <c r="A118" s="6"/>
      <c r="B118" s="317" t="s">
        <v>442</v>
      </c>
      <c r="C118" s="315">
        <v>245628</v>
      </c>
      <c r="D118" s="315" t="s">
        <v>443</v>
      </c>
      <c r="E118" s="316" t="s">
        <v>442</v>
      </c>
      <c r="F118" s="6"/>
      <c r="G118" s="260"/>
      <c r="H118" s="255"/>
      <c r="I118" s="255"/>
      <c r="J118" s="261"/>
      <c r="K118" s="6"/>
      <c r="L118" s="6"/>
      <c r="M118" s="6"/>
      <c r="N118" s="6"/>
      <c r="O118" s="6"/>
      <c r="P118" s="6"/>
      <c r="Q118" s="6"/>
      <c r="R118" s="6"/>
      <c r="S118" s="6"/>
    </row>
    <row r="119" spans="1:19" ht="13.5">
      <c r="A119" s="6"/>
      <c r="B119" s="317" t="s">
        <v>444</v>
      </c>
      <c r="C119" s="315">
        <v>245631</v>
      </c>
      <c r="D119" s="315" t="s">
        <v>445</v>
      </c>
      <c r="E119" s="316" t="s">
        <v>444</v>
      </c>
      <c r="F119" s="6"/>
      <c r="G119" s="260"/>
      <c r="H119" s="255"/>
      <c r="I119" s="255"/>
      <c r="J119" s="261"/>
      <c r="K119" s="6"/>
      <c r="L119" s="6"/>
      <c r="M119" s="6"/>
      <c r="N119" s="6"/>
      <c r="O119" s="6"/>
      <c r="P119" s="6"/>
      <c r="Q119" s="6"/>
      <c r="R119" s="6"/>
      <c r="S119" s="6"/>
    </row>
    <row r="120" spans="1:19" ht="13.5">
      <c r="A120" s="6"/>
      <c r="B120" s="317" t="s">
        <v>446</v>
      </c>
      <c r="C120" s="315">
        <v>245632</v>
      </c>
      <c r="D120" s="315" t="s">
        <v>447</v>
      </c>
      <c r="E120" s="316" t="s">
        <v>446</v>
      </c>
      <c r="F120" s="6"/>
      <c r="G120" s="260"/>
      <c r="H120" s="255"/>
      <c r="I120" s="255"/>
      <c r="J120" s="261"/>
      <c r="K120" s="6"/>
      <c r="L120" s="6"/>
      <c r="M120" s="6"/>
      <c r="N120" s="6"/>
      <c r="O120" s="6"/>
      <c r="P120" s="6"/>
      <c r="Q120" s="6"/>
      <c r="R120" s="6"/>
      <c r="S120" s="6"/>
    </row>
    <row r="121" spans="1:19" ht="13.5">
      <c r="A121" s="6"/>
      <c r="B121" s="317" t="s">
        <v>448</v>
      </c>
      <c r="C121" s="315">
        <v>245635</v>
      </c>
      <c r="D121" s="315" t="s">
        <v>449</v>
      </c>
      <c r="E121" s="316" t="s">
        <v>448</v>
      </c>
      <c r="F121" s="6"/>
      <c r="G121" s="260"/>
      <c r="H121" s="255"/>
      <c r="I121" s="255"/>
      <c r="J121" s="261"/>
      <c r="K121" s="6"/>
      <c r="L121" s="6"/>
      <c r="M121" s="6"/>
      <c r="N121" s="6"/>
      <c r="O121" s="6"/>
      <c r="P121" s="6"/>
      <c r="Q121" s="6"/>
      <c r="R121" s="6"/>
      <c r="S121" s="6"/>
    </row>
    <row r="122" spans="1:19" ht="13.5">
      <c r="A122" s="6"/>
      <c r="B122" s="317" t="s">
        <v>450</v>
      </c>
      <c r="C122" s="315">
        <v>245636</v>
      </c>
      <c r="D122" s="315" t="s">
        <v>451</v>
      </c>
      <c r="E122" s="316" t="s">
        <v>450</v>
      </c>
      <c r="F122" s="6"/>
      <c r="G122" s="260"/>
      <c r="H122" s="255"/>
      <c r="I122" s="255"/>
      <c r="J122" s="261"/>
      <c r="K122" s="6"/>
      <c r="L122" s="6"/>
      <c r="M122" s="6"/>
      <c r="N122" s="6"/>
      <c r="O122" s="6"/>
      <c r="P122" s="6"/>
      <c r="Q122" s="6"/>
      <c r="R122" s="6"/>
      <c r="S122" s="6"/>
    </row>
    <row r="123" spans="1:19" ht="13.5">
      <c r="A123" s="6"/>
      <c r="B123" s="317" t="s">
        <v>452</v>
      </c>
      <c r="C123" s="315">
        <v>245637</v>
      </c>
      <c r="D123" s="315" t="s">
        <v>453</v>
      </c>
      <c r="E123" s="316" t="s">
        <v>452</v>
      </c>
      <c r="F123" s="6"/>
      <c r="G123" s="260"/>
      <c r="H123" s="255"/>
      <c r="I123" s="255"/>
      <c r="J123" s="261"/>
      <c r="K123" s="6"/>
      <c r="L123" s="6"/>
      <c r="M123" s="6"/>
      <c r="N123" s="6"/>
      <c r="O123" s="6"/>
      <c r="P123" s="6"/>
      <c r="Q123" s="6"/>
      <c r="R123" s="6"/>
      <c r="S123" s="6"/>
    </row>
    <row r="124" spans="1:19" ht="13.5">
      <c r="A124" s="6"/>
      <c r="B124" s="260"/>
      <c r="C124" s="255"/>
      <c r="D124" s="255"/>
      <c r="E124" s="261"/>
      <c r="F124" s="6"/>
      <c r="G124" s="260"/>
      <c r="H124" s="255"/>
      <c r="I124" s="255"/>
      <c r="J124" s="261"/>
      <c r="K124" s="6"/>
      <c r="L124" s="6"/>
      <c r="M124" s="6"/>
      <c r="N124" s="6"/>
      <c r="O124" s="6"/>
      <c r="P124" s="6"/>
      <c r="Q124" s="6"/>
      <c r="R124" s="6"/>
      <c r="S124" s="6"/>
    </row>
    <row r="125" spans="1:19" ht="13.5">
      <c r="A125" s="6"/>
      <c r="B125" s="260"/>
      <c r="C125" s="255"/>
      <c r="D125" s="255"/>
      <c r="E125" s="261"/>
      <c r="F125" s="6"/>
      <c r="G125" s="260"/>
      <c r="H125" s="255"/>
      <c r="I125" s="255"/>
      <c r="J125" s="261"/>
      <c r="K125" s="6"/>
      <c r="L125" s="6"/>
      <c r="M125" s="6"/>
      <c r="N125" s="6"/>
      <c r="O125" s="6"/>
      <c r="P125" s="6"/>
      <c r="Q125" s="6"/>
      <c r="R125" s="6"/>
      <c r="S125" s="6"/>
    </row>
    <row r="126" spans="1:19" ht="13.5">
      <c r="A126" s="6"/>
      <c r="B126" s="260"/>
      <c r="C126" s="255"/>
      <c r="D126" s="255"/>
      <c r="E126" s="261"/>
      <c r="F126" s="6"/>
      <c r="G126" s="260"/>
      <c r="H126" s="255"/>
      <c r="I126" s="255"/>
      <c r="J126" s="261"/>
      <c r="K126" s="6"/>
      <c r="L126" s="6"/>
      <c r="M126" s="6"/>
      <c r="N126" s="6"/>
      <c r="O126" s="6"/>
      <c r="P126" s="6"/>
      <c r="Q126" s="6"/>
      <c r="R126" s="6"/>
      <c r="S126" s="6"/>
    </row>
    <row r="127" spans="1:19" ht="13.5">
      <c r="A127" s="6"/>
      <c r="B127" s="260"/>
      <c r="C127" s="255"/>
      <c r="D127" s="255"/>
      <c r="E127" s="261"/>
      <c r="F127" s="6"/>
      <c r="G127" s="260"/>
      <c r="H127" s="255"/>
      <c r="I127" s="255"/>
      <c r="J127" s="261"/>
      <c r="K127" s="6"/>
      <c r="L127" s="6"/>
      <c r="M127" s="6"/>
      <c r="N127" s="6"/>
      <c r="O127" s="6"/>
      <c r="P127" s="6"/>
      <c r="Q127" s="6"/>
      <c r="R127" s="6"/>
      <c r="S127" s="6"/>
    </row>
    <row r="128" spans="1:19" ht="13.5">
      <c r="A128" s="6"/>
      <c r="B128" s="260"/>
      <c r="C128" s="255"/>
      <c r="D128" s="255"/>
      <c r="E128" s="261"/>
      <c r="F128" s="6"/>
      <c r="G128" s="260"/>
      <c r="H128" s="255"/>
      <c r="I128" s="255"/>
      <c r="J128" s="261"/>
      <c r="K128" s="6"/>
      <c r="L128" s="6"/>
      <c r="M128" s="6"/>
      <c r="N128" s="6"/>
      <c r="O128" s="6"/>
      <c r="P128" s="6"/>
      <c r="Q128" s="6"/>
      <c r="R128" s="6"/>
      <c r="S128" s="6"/>
    </row>
    <row r="129" spans="1:19" ht="13.5">
      <c r="A129" s="6"/>
      <c r="B129" s="260"/>
      <c r="C129" s="255"/>
      <c r="D129" s="255"/>
      <c r="E129" s="261"/>
      <c r="F129" s="6"/>
      <c r="G129" s="260"/>
      <c r="H129" s="255"/>
      <c r="I129" s="255"/>
      <c r="J129" s="261"/>
      <c r="K129" s="6"/>
      <c r="L129" s="6"/>
      <c r="M129" s="6"/>
      <c r="N129" s="6"/>
      <c r="O129" s="6"/>
      <c r="P129" s="6"/>
      <c r="Q129" s="6"/>
      <c r="R129" s="6"/>
      <c r="S129" s="6"/>
    </row>
    <row r="130" spans="1:19" ht="13.5">
      <c r="A130" s="6"/>
      <c r="B130" s="260"/>
      <c r="C130" s="255"/>
      <c r="D130" s="255"/>
      <c r="E130" s="261"/>
      <c r="F130" s="6"/>
      <c r="G130" s="260"/>
      <c r="H130" s="255"/>
      <c r="I130" s="255"/>
      <c r="J130" s="261"/>
      <c r="K130" s="6"/>
      <c r="L130" s="6"/>
      <c r="M130" s="6"/>
      <c r="N130" s="6"/>
      <c r="O130" s="6"/>
      <c r="P130" s="6"/>
      <c r="Q130" s="6"/>
      <c r="R130" s="6"/>
      <c r="S130" s="6"/>
    </row>
    <row r="131" spans="1:19" ht="13.5">
      <c r="A131" s="6"/>
      <c r="B131" s="260"/>
      <c r="C131" s="255"/>
      <c r="D131" s="255"/>
      <c r="E131" s="261"/>
      <c r="F131" s="6"/>
      <c r="G131" s="260"/>
      <c r="H131" s="255"/>
      <c r="I131" s="255"/>
      <c r="J131" s="261"/>
      <c r="K131" s="6"/>
      <c r="L131" s="6"/>
      <c r="M131" s="6"/>
      <c r="N131" s="6"/>
      <c r="O131" s="6"/>
      <c r="P131" s="6"/>
      <c r="Q131" s="6"/>
      <c r="R131" s="6"/>
      <c r="S131" s="6"/>
    </row>
    <row r="132" spans="1:19" ht="13.5">
      <c r="A132" s="6"/>
      <c r="B132" s="260"/>
      <c r="C132" s="255"/>
      <c r="D132" s="255"/>
      <c r="E132" s="261"/>
      <c r="F132" s="6"/>
      <c r="G132" s="260"/>
      <c r="H132" s="255"/>
      <c r="I132" s="255"/>
      <c r="J132" s="261"/>
      <c r="K132" s="6"/>
      <c r="L132" s="6"/>
      <c r="M132" s="6"/>
      <c r="N132" s="6"/>
      <c r="O132" s="6"/>
      <c r="P132" s="6"/>
      <c r="Q132" s="6"/>
      <c r="R132" s="6"/>
      <c r="S132" s="6"/>
    </row>
    <row r="133" spans="1:19" ht="13.5">
      <c r="A133" s="6"/>
      <c r="B133" s="260"/>
      <c r="C133" s="255"/>
      <c r="D133" s="255"/>
      <c r="E133" s="261"/>
      <c r="F133" s="6"/>
      <c r="G133" s="260"/>
      <c r="H133" s="255"/>
      <c r="I133" s="255"/>
      <c r="J133" s="261"/>
      <c r="K133" s="6"/>
      <c r="L133" s="6"/>
      <c r="M133" s="6"/>
      <c r="N133" s="6"/>
      <c r="O133" s="6"/>
      <c r="P133" s="6"/>
      <c r="Q133" s="6"/>
      <c r="R133" s="6"/>
      <c r="S133" s="6"/>
    </row>
    <row r="134" spans="1:19" ht="13.5">
      <c r="A134" s="6"/>
      <c r="B134" s="260"/>
      <c r="C134" s="255"/>
      <c r="D134" s="255"/>
      <c r="E134" s="261"/>
      <c r="F134" s="6"/>
      <c r="G134" s="260"/>
      <c r="H134" s="255"/>
      <c r="I134" s="255"/>
      <c r="J134" s="261"/>
      <c r="K134" s="6"/>
      <c r="L134" s="6"/>
      <c r="M134" s="6"/>
      <c r="N134" s="6"/>
      <c r="O134" s="6"/>
      <c r="P134" s="6"/>
      <c r="Q134" s="6"/>
      <c r="R134" s="6"/>
      <c r="S134" s="6"/>
    </row>
    <row r="135" spans="1:19" ht="13.5">
      <c r="A135" s="6"/>
      <c r="B135" s="260"/>
      <c r="C135" s="255"/>
      <c r="D135" s="255"/>
      <c r="E135" s="261"/>
      <c r="F135" s="6"/>
      <c r="G135" s="260"/>
      <c r="H135" s="255"/>
      <c r="I135" s="255"/>
      <c r="J135" s="261"/>
      <c r="K135" s="6"/>
      <c r="L135" s="6"/>
      <c r="M135" s="6"/>
      <c r="N135" s="6"/>
      <c r="O135" s="6"/>
      <c r="P135" s="6"/>
      <c r="Q135" s="6"/>
      <c r="R135" s="6"/>
      <c r="S135" s="6"/>
    </row>
    <row r="136" spans="1:19" ht="13.5">
      <c r="A136" s="6"/>
      <c r="B136" s="260"/>
      <c r="C136" s="255"/>
      <c r="D136" s="255"/>
      <c r="E136" s="261"/>
      <c r="F136" s="6"/>
      <c r="G136" s="260"/>
      <c r="H136" s="255"/>
      <c r="I136" s="255"/>
      <c r="J136" s="261"/>
      <c r="K136" s="6"/>
      <c r="L136" s="6"/>
      <c r="M136" s="6"/>
      <c r="N136" s="6"/>
      <c r="O136" s="6"/>
      <c r="P136" s="6"/>
      <c r="Q136" s="6"/>
      <c r="R136" s="6"/>
      <c r="S136" s="6"/>
    </row>
    <row r="137" spans="1:19" ht="13.5">
      <c r="A137" s="6"/>
      <c r="B137" s="260"/>
      <c r="C137" s="255"/>
      <c r="D137" s="255"/>
      <c r="E137" s="261"/>
      <c r="F137" s="6"/>
      <c r="G137" s="260"/>
      <c r="H137" s="255"/>
      <c r="I137" s="255"/>
      <c r="J137" s="261"/>
      <c r="K137" s="6"/>
      <c r="L137" s="6"/>
      <c r="M137" s="6"/>
      <c r="N137" s="6"/>
      <c r="O137" s="6"/>
      <c r="P137" s="6"/>
      <c r="Q137" s="6"/>
      <c r="R137" s="6"/>
      <c r="S137" s="6"/>
    </row>
    <row r="138" spans="1:19" ht="13.5">
      <c r="A138" s="6"/>
      <c r="B138" s="260"/>
      <c r="C138" s="255"/>
      <c r="D138" s="255"/>
      <c r="E138" s="261"/>
      <c r="F138" s="6"/>
      <c r="G138" s="260"/>
      <c r="H138" s="255"/>
      <c r="I138" s="255"/>
      <c r="J138" s="261"/>
      <c r="K138" s="6"/>
      <c r="L138" s="6"/>
      <c r="M138" s="6"/>
      <c r="N138" s="6"/>
      <c r="O138" s="6"/>
      <c r="P138" s="6"/>
      <c r="Q138" s="6"/>
      <c r="R138" s="6"/>
      <c r="S138" s="6"/>
    </row>
    <row r="139" spans="1:19" ht="13.5">
      <c r="A139" s="6"/>
      <c r="B139" s="260"/>
      <c r="C139" s="255"/>
      <c r="D139" s="255"/>
      <c r="E139" s="261"/>
      <c r="F139" s="6"/>
      <c r="G139" s="260"/>
      <c r="H139" s="255"/>
      <c r="I139" s="255"/>
      <c r="J139" s="261"/>
      <c r="K139" s="6"/>
      <c r="L139" s="6"/>
      <c r="M139" s="6"/>
      <c r="N139" s="6"/>
      <c r="O139" s="6"/>
      <c r="P139" s="6"/>
      <c r="Q139" s="6"/>
      <c r="R139" s="6"/>
      <c r="S139" s="6"/>
    </row>
    <row r="140" spans="1:19" ht="13.5">
      <c r="A140" s="6"/>
      <c r="B140" s="260"/>
      <c r="C140" s="255"/>
      <c r="D140" s="255"/>
      <c r="E140" s="261"/>
      <c r="F140" s="6"/>
      <c r="G140" s="260"/>
      <c r="H140" s="255"/>
      <c r="I140" s="255"/>
      <c r="J140" s="261"/>
      <c r="K140" s="6"/>
      <c r="L140" s="6"/>
      <c r="M140" s="6"/>
      <c r="N140" s="6"/>
      <c r="O140" s="6"/>
      <c r="P140" s="6"/>
      <c r="Q140" s="6"/>
      <c r="R140" s="6"/>
      <c r="S140" s="6"/>
    </row>
    <row r="141" spans="1:19" ht="13.5">
      <c r="A141" s="6"/>
      <c r="B141" s="260"/>
      <c r="C141" s="255"/>
      <c r="D141" s="255"/>
      <c r="E141" s="261"/>
      <c r="F141" s="6"/>
      <c r="G141" s="260"/>
      <c r="H141" s="255"/>
      <c r="I141" s="255"/>
      <c r="J141" s="261"/>
      <c r="K141" s="6"/>
      <c r="L141" s="6"/>
      <c r="M141" s="6"/>
      <c r="N141" s="6"/>
      <c r="O141" s="6"/>
      <c r="P141" s="6"/>
      <c r="Q141" s="6"/>
      <c r="R141" s="6"/>
      <c r="S141" s="6"/>
    </row>
    <row r="142" spans="1:19" ht="13.5">
      <c r="A142" s="6"/>
      <c r="B142" s="260"/>
      <c r="C142" s="255"/>
      <c r="D142" s="255"/>
      <c r="E142" s="261"/>
      <c r="F142" s="6"/>
      <c r="G142" s="260"/>
      <c r="H142" s="255"/>
      <c r="I142" s="255"/>
      <c r="J142" s="261"/>
      <c r="K142" s="6"/>
      <c r="L142" s="6"/>
      <c r="M142" s="6"/>
      <c r="N142" s="6"/>
      <c r="O142" s="6"/>
      <c r="P142" s="6"/>
      <c r="Q142" s="6"/>
      <c r="R142" s="6"/>
      <c r="S142" s="6"/>
    </row>
    <row r="143" spans="1:19" ht="13.5">
      <c r="A143" s="6"/>
      <c r="B143" s="260"/>
      <c r="C143" s="255"/>
      <c r="D143" s="255"/>
      <c r="E143" s="261"/>
      <c r="F143" s="6"/>
      <c r="G143" s="260"/>
      <c r="H143" s="255"/>
      <c r="I143" s="255"/>
      <c r="J143" s="261"/>
      <c r="K143" s="6"/>
      <c r="L143" s="6"/>
      <c r="M143" s="6"/>
      <c r="N143" s="6"/>
      <c r="O143" s="6"/>
      <c r="P143" s="6"/>
      <c r="Q143" s="6"/>
      <c r="R143" s="6"/>
      <c r="S143" s="6"/>
    </row>
    <row r="144" spans="1:19" ht="13.5">
      <c r="A144" s="6"/>
      <c r="B144" s="260"/>
      <c r="C144" s="255"/>
      <c r="D144" s="255"/>
      <c r="E144" s="261"/>
      <c r="F144" s="6"/>
      <c r="G144" s="260"/>
      <c r="H144" s="255"/>
      <c r="I144" s="255"/>
      <c r="J144" s="261"/>
      <c r="K144" s="6"/>
      <c r="L144" s="6"/>
      <c r="M144" s="6"/>
      <c r="N144" s="6"/>
      <c r="O144" s="6"/>
      <c r="P144" s="6"/>
      <c r="Q144" s="6"/>
      <c r="R144" s="6"/>
      <c r="S144" s="6"/>
    </row>
    <row r="145" spans="1:19" ht="13.5">
      <c r="A145" s="6"/>
      <c r="B145" s="260"/>
      <c r="C145" s="255"/>
      <c r="D145" s="255"/>
      <c r="E145" s="261"/>
      <c r="F145" s="6"/>
      <c r="G145" s="260"/>
      <c r="H145" s="255"/>
      <c r="I145" s="255"/>
      <c r="J145" s="261"/>
      <c r="K145" s="6"/>
      <c r="L145" s="6"/>
      <c r="M145" s="6"/>
      <c r="N145" s="6"/>
      <c r="O145" s="6"/>
      <c r="P145" s="6"/>
      <c r="Q145" s="6"/>
      <c r="R145" s="6"/>
      <c r="S145" s="6"/>
    </row>
    <row r="146" spans="1:19" ht="13.5">
      <c r="A146" s="6"/>
      <c r="B146" s="260"/>
      <c r="C146" s="255"/>
      <c r="D146" s="255"/>
      <c r="E146" s="261"/>
      <c r="F146" s="6"/>
      <c r="G146" s="260"/>
      <c r="H146" s="255"/>
      <c r="I146" s="255"/>
      <c r="J146" s="261"/>
      <c r="K146" s="6"/>
      <c r="L146" s="6"/>
      <c r="M146" s="6"/>
      <c r="N146" s="6"/>
      <c r="O146" s="6"/>
      <c r="P146" s="6"/>
      <c r="Q146" s="6"/>
      <c r="R146" s="6"/>
      <c r="S146" s="6"/>
    </row>
    <row r="147" spans="1:19" ht="13.5">
      <c r="A147" s="6"/>
      <c r="B147" s="260"/>
      <c r="C147" s="255"/>
      <c r="D147" s="255"/>
      <c r="E147" s="261"/>
      <c r="F147" s="6"/>
      <c r="G147" s="260"/>
      <c r="H147" s="255"/>
      <c r="I147" s="255"/>
      <c r="J147" s="261"/>
      <c r="K147" s="6"/>
      <c r="L147" s="6"/>
      <c r="M147" s="6"/>
      <c r="N147" s="6"/>
      <c r="O147" s="6"/>
      <c r="P147" s="6"/>
      <c r="Q147" s="6"/>
      <c r="R147" s="6"/>
      <c r="S147" s="6"/>
    </row>
    <row r="148" spans="1:19" ht="13.5">
      <c r="A148" s="6"/>
      <c r="B148" s="260"/>
      <c r="C148" s="255"/>
      <c r="D148" s="255"/>
      <c r="E148" s="261"/>
      <c r="F148" s="6"/>
      <c r="G148" s="260"/>
      <c r="H148" s="255"/>
      <c r="I148" s="255"/>
      <c r="J148" s="261"/>
      <c r="K148" s="6"/>
      <c r="L148" s="6"/>
      <c r="M148" s="6"/>
      <c r="N148" s="6"/>
      <c r="O148" s="6"/>
      <c r="P148" s="6"/>
      <c r="Q148" s="6"/>
      <c r="R148" s="6"/>
      <c r="S148" s="6"/>
    </row>
    <row r="149" spans="1:19" ht="13.5">
      <c r="A149" s="6"/>
      <c r="B149" s="260"/>
      <c r="C149" s="255"/>
      <c r="D149" s="255"/>
      <c r="E149" s="261"/>
      <c r="F149" s="6"/>
      <c r="G149" s="260"/>
      <c r="H149" s="255"/>
      <c r="I149" s="255"/>
      <c r="J149" s="261"/>
      <c r="K149" s="6"/>
      <c r="L149" s="6"/>
      <c r="M149" s="6"/>
      <c r="N149" s="6"/>
      <c r="O149" s="6"/>
      <c r="P149" s="6"/>
      <c r="Q149" s="6"/>
      <c r="R149" s="6"/>
      <c r="S149" s="6"/>
    </row>
    <row r="150" spans="1:19" ht="13.5">
      <c r="A150" s="6"/>
      <c r="B150" s="260"/>
      <c r="C150" s="255"/>
      <c r="D150" s="255"/>
      <c r="E150" s="261"/>
      <c r="F150" s="6"/>
      <c r="G150" s="260"/>
      <c r="H150" s="255"/>
      <c r="I150" s="255"/>
      <c r="J150" s="261"/>
      <c r="K150" s="6"/>
      <c r="L150" s="6"/>
      <c r="M150" s="6"/>
      <c r="N150" s="6"/>
      <c r="O150" s="6"/>
      <c r="P150" s="6"/>
      <c r="Q150" s="6"/>
      <c r="R150" s="6"/>
      <c r="S150" s="6"/>
    </row>
    <row r="151" spans="1:19" ht="13.5">
      <c r="A151" s="6"/>
      <c r="B151" s="260"/>
      <c r="C151" s="255"/>
      <c r="D151" s="255"/>
      <c r="E151" s="261"/>
      <c r="F151" s="6"/>
      <c r="G151" s="260"/>
      <c r="H151" s="255"/>
      <c r="I151" s="255"/>
      <c r="J151" s="261"/>
      <c r="K151" s="6"/>
      <c r="L151" s="6"/>
      <c r="M151" s="6"/>
      <c r="N151" s="6"/>
      <c r="O151" s="6"/>
      <c r="P151" s="6"/>
      <c r="Q151" s="6"/>
      <c r="R151" s="6"/>
      <c r="S151" s="6"/>
    </row>
    <row r="152" spans="1:19" ht="13.5">
      <c r="A152" s="6"/>
      <c r="B152" s="260"/>
      <c r="C152" s="255"/>
      <c r="D152" s="255"/>
      <c r="E152" s="261"/>
      <c r="F152" s="6"/>
      <c r="G152" s="260"/>
      <c r="H152" s="255"/>
      <c r="I152" s="255"/>
      <c r="J152" s="261"/>
      <c r="K152" s="6"/>
      <c r="L152" s="6"/>
      <c r="M152" s="6"/>
      <c r="N152" s="6"/>
      <c r="O152" s="6"/>
      <c r="P152" s="6"/>
      <c r="Q152" s="6"/>
      <c r="R152" s="6"/>
      <c r="S152" s="6"/>
    </row>
    <row r="153" spans="1:19" ht="13.5">
      <c r="A153" s="6"/>
      <c r="B153" s="260"/>
      <c r="C153" s="255"/>
      <c r="D153" s="255"/>
      <c r="E153" s="261"/>
      <c r="F153" s="6"/>
      <c r="G153" s="260"/>
      <c r="H153" s="255"/>
      <c r="I153" s="255"/>
      <c r="J153" s="261"/>
      <c r="K153" s="6"/>
      <c r="L153" s="6"/>
      <c r="M153" s="6"/>
      <c r="N153" s="6"/>
      <c r="O153" s="6"/>
      <c r="P153" s="6"/>
      <c r="Q153" s="6"/>
      <c r="R153" s="6"/>
      <c r="S153" s="6"/>
    </row>
    <row r="154" spans="1:19" ht="13.5">
      <c r="A154" s="6"/>
      <c r="B154" s="260"/>
      <c r="C154" s="255"/>
      <c r="D154" s="255"/>
      <c r="E154" s="261"/>
      <c r="F154" s="6"/>
      <c r="G154" s="260"/>
      <c r="H154" s="255"/>
      <c r="I154" s="255"/>
      <c r="J154" s="261"/>
      <c r="K154" s="6"/>
      <c r="L154" s="6"/>
      <c r="M154" s="6"/>
      <c r="N154" s="6"/>
      <c r="O154" s="6"/>
      <c r="P154" s="6"/>
      <c r="Q154" s="6"/>
      <c r="R154" s="6"/>
      <c r="S154" s="6"/>
    </row>
    <row r="155" spans="1:19" ht="13.5">
      <c r="A155" s="6"/>
      <c r="B155" s="260"/>
      <c r="C155" s="255"/>
      <c r="D155" s="255"/>
      <c r="E155" s="261"/>
      <c r="F155" s="6"/>
      <c r="G155" s="260"/>
      <c r="H155" s="255"/>
      <c r="I155" s="255"/>
      <c r="J155" s="261"/>
      <c r="K155" s="6"/>
      <c r="L155" s="6"/>
      <c r="M155" s="6"/>
      <c r="N155" s="6"/>
      <c r="O155" s="6"/>
      <c r="P155" s="6"/>
      <c r="Q155" s="6"/>
      <c r="R155" s="6"/>
      <c r="S155" s="6"/>
    </row>
    <row r="156" spans="1:19" ht="13.5">
      <c r="A156" s="6"/>
      <c r="B156" s="260"/>
      <c r="C156" s="255"/>
      <c r="D156" s="255"/>
      <c r="E156" s="261"/>
      <c r="F156" s="6"/>
      <c r="G156" s="260"/>
      <c r="H156" s="255"/>
      <c r="I156" s="255"/>
      <c r="J156" s="261"/>
      <c r="K156" s="6"/>
      <c r="L156" s="6"/>
      <c r="M156" s="6"/>
      <c r="N156" s="6"/>
      <c r="O156" s="6"/>
      <c r="P156" s="6"/>
      <c r="Q156" s="6"/>
      <c r="R156" s="6"/>
      <c r="S156" s="6"/>
    </row>
    <row r="157" spans="1:19" ht="13.5">
      <c r="A157" s="6"/>
      <c r="B157" s="260"/>
      <c r="C157" s="255"/>
      <c r="D157" s="255"/>
      <c r="E157" s="261"/>
      <c r="F157" s="6"/>
      <c r="G157" s="260"/>
      <c r="H157" s="255"/>
      <c r="I157" s="255"/>
      <c r="J157" s="261"/>
      <c r="K157" s="6"/>
      <c r="L157" s="6"/>
      <c r="M157" s="6"/>
      <c r="N157" s="6"/>
      <c r="O157" s="6"/>
      <c r="P157" s="6"/>
      <c r="Q157" s="6"/>
      <c r="R157" s="6"/>
      <c r="S157" s="6"/>
    </row>
    <row r="158" spans="1:19" ht="13.5">
      <c r="A158" s="6"/>
      <c r="B158" s="260"/>
      <c r="C158" s="255"/>
      <c r="D158" s="255"/>
      <c r="E158" s="261"/>
      <c r="F158" s="6"/>
      <c r="G158" s="260"/>
      <c r="H158" s="255"/>
      <c r="I158" s="255"/>
      <c r="J158" s="261"/>
      <c r="K158" s="6"/>
      <c r="L158" s="6"/>
      <c r="M158" s="6"/>
      <c r="N158" s="6"/>
      <c r="O158" s="6"/>
      <c r="P158" s="6"/>
      <c r="Q158" s="6"/>
      <c r="R158" s="6"/>
      <c r="S158" s="6"/>
    </row>
    <row r="159" spans="1:19" ht="13.5">
      <c r="A159" s="6"/>
      <c r="B159" s="260"/>
      <c r="C159" s="255"/>
      <c r="D159" s="255"/>
      <c r="E159" s="261"/>
      <c r="F159" s="6"/>
      <c r="G159" s="260"/>
      <c r="H159" s="255"/>
      <c r="I159" s="255"/>
      <c r="J159" s="261"/>
      <c r="K159" s="6"/>
      <c r="L159" s="6"/>
      <c r="M159" s="6"/>
      <c r="N159" s="6"/>
      <c r="O159" s="6"/>
      <c r="P159" s="6"/>
      <c r="Q159" s="6"/>
      <c r="R159" s="6"/>
      <c r="S159" s="6"/>
    </row>
    <row r="160" spans="1:19" ht="13.5">
      <c r="A160" s="6"/>
      <c r="B160" s="260"/>
      <c r="C160" s="255"/>
      <c r="D160" s="255"/>
      <c r="E160" s="261"/>
      <c r="F160" s="6"/>
      <c r="G160" s="260"/>
      <c r="H160" s="255"/>
      <c r="I160" s="255"/>
      <c r="J160" s="261"/>
      <c r="K160" s="6"/>
      <c r="L160" s="6"/>
      <c r="M160" s="6"/>
      <c r="N160" s="6"/>
      <c r="O160" s="6"/>
      <c r="P160" s="6"/>
      <c r="Q160" s="6"/>
      <c r="R160" s="6"/>
      <c r="S160" s="6"/>
    </row>
    <row r="161" spans="1:19" ht="13.5">
      <c r="A161" s="6"/>
      <c r="B161" s="260"/>
      <c r="C161" s="255"/>
      <c r="D161" s="255"/>
      <c r="E161" s="261"/>
      <c r="F161" s="6"/>
      <c r="G161" s="260"/>
      <c r="H161" s="255"/>
      <c r="I161" s="255"/>
      <c r="J161" s="261"/>
      <c r="K161" s="6"/>
      <c r="L161" s="6"/>
      <c r="M161" s="6"/>
      <c r="N161" s="6"/>
      <c r="O161" s="6"/>
      <c r="P161" s="6"/>
      <c r="Q161" s="6"/>
      <c r="R161" s="6"/>
      <c r="S161" s="6"/>
    </row>
    <row r="162" spans="1:19" ht="13.5">
      <c r="A162" s="6"/>
      <c r="B162" s="260"/>
      <c r="C162" s="255"/>
      <c r="D162" s="255"/>
      <c r="E162" s="261"/>
      <c r="F162" s="6"/>
      <c r="G162" s="260"/>
      <c r="H162" s="255"/>
      <c r="I162" s="255"/>
      <c r="J162" s="261"/>
      <c r="K162" s="6"/>
      <c r="L162" s="6"/>
      <c r="M162" s="6"/>
      <c r="N162" s="6"/>
      <c r="O162" s="6"/>
      <c r="P162" s="6"/>
      <c r="Q162" s="6"/>
      <c r="R162" s="6"/>
      <c r="S162" s="6"/>
    </row>
    <row r="163" spans="1:19" ht="13.5">
      <c r="A163" s="6"/>
      <c r="B163" s="260"/>
      <c r="C163" s="255"/>
      <c r="D163" s="255"/>
      <c r="E163" s="261"/>
      <c r="F163" s="6"/>
      <c r="G163" s="260"/>
      <c r="H163" s="255"/>
      <c r="I163" s="255"/>
      <c r="J163" s="261"/>
      <c r="K163" s="6"/>
      <c r="L163" s="6"/>
      <c r="M163" s="6"/>
      <c r="N163" s="6"/>
      <c r="O163" s="6"/>
      <c r="P163" s="6"/>
      <c r="Q163" s="6"/>
      <c r="R163" s="6"/>
      <c r="S163" s="6"/>
    </row>
    <row r="164" spans="1:19" ht="13.5">
      <c r="A164" s="6"/>
      <c r="B164" s="257"/>
      <c r="C164" s="256"/>
      <c r="D164" s="256"/>
      <c r="E164" s="259"/>
      <c r="F164" s="6"/>
      <c r="G164" s="260"/>
      <c r="H164" s="255"/>
      <c r="I164" s="255"/>
      <c r="J164" s="261"/>
      <c r="K164" s="6"/>
      <c r="L164" s="6"/>
      <c r="M164" s="6"/>
      <c r="N164" s="6"/>
      <c r="O164" s="6"/>
      <c r="P164" s="6"/>
      <c r="Q164" s="6"/>
      <c r="R164" s="6"/>
      <c r="S164" s="6"/>
    </row>
    <row r="165" spans="2:10" ht="13.5">
      <c r="B165" s="257"/>
      <c r="C165" s="256"/>
      <c r="D165" s="256"/>
      <c r="E165" s="259"/>
      <c r="G165" s="257"/>
      <c r="H165" s="256"/>
      <c r="I165" s="256"/>
      <c r="J165" s="259"/>
    </row>
    <row r="166" spans="2:10" ht="13.5">
      <c r="B166" s="257"/>
      <c r="C166" s="256"/>
      <c r="D166" s="256"/>
      <c r="E166" s="259"/>
      <c r="G166" s="257"/>
      <c r="H166" s="256"/>
      <c r="I166" s="256"/>
      <c r="J166" s="259"/>
    </row>
    <row r="167" spans="2:10" ht="13.5">
      <c r="B167" s="257"/>
      <c r="C167" s="256"/>
      <c r="D167" s="256"/>
      <c r="E167" s="259"/>
      <c r="G167" s="257"/>
      <c r="H167" s="256"/>
      <c r="I167" s="256"/>
      <c r="J167" s="259"/>
    </row>
    <row r="168" spans="2:10" ht="13.5">
      <c r="B168" s="257"/>
      <c r="C168" s="256"/>
      <c r="D168" s="256"/>
      <c r="E168" s="259"/>
      <c r="G168" s="257"/>
      <c r="H168" s="256"/>
      <c r="I168" s="256"/>
      <c r="J168" s="259"/>
    </row>
    <row r="169" spans="2:10" ht="13.5">
      <c r="B169" s="257"/>
      <c r="C169" s="256"/>
      <c r="D169" s="256"/>
      <c r="E169" s="259"/>
      <c r="G169" s="257"/>
      <c r="H169" s="256"/>
      <c r="I169" s="256"/>
      <c r="J169" s="259"/>
    </row>
    <row r="170" spans="2:10" ht="13.5">
      <c r="B170" s="257"/>
      <c r="C170" s="256"/>
      <c r="D170" s="256"/>
      <c r="E170" s="259"/>
      <c r="G170" s="257"/>
      <c r="H170" s="256"/>
      <c r="I170" s="256"/>
      <c r="J170" s="259"/>
    </row>
    <row r="171" spans="2:10" ht="13.5">
      <c r="B171" s="257"/>
      <c r="C171" s="256"/>
      <c r="D171" s="256"/>
      <c r="E171" s="259"/>
      <c r="G171" s="257"/>
      <c r="H171" s="256"/>
      <c r="I171" s="256"/>
      <c r="J171" s="259"/>
    </row>
    <row r="172" spans="2:10" ht="13.5">
      <c r="B172" s="257"/>
      <c r="C172" s="256"/>
      <c r="D172" s="256"/>
      <c r="E172" s="259"/>
      <c r="G172" s="257"/>
      <c r="H172" s="256"/>
      <c r="I172" s="256"/>
      <c r="J172" s="259"/>
    </row>
    <row r="173" spans="2:10" ht="13.5">
      <c r="B173" s="257"/>
      <c r="C173" s="256"/>
      <c r="D173" s="256"/>
      <c r="E173" s="259"/>
      <c r="G173" s="257"/>
      <c r="H173" s="256"/>
      <c r="I173" s="256"/>
      <c r="J173" s="259"/>
    </row>
    <row r="174" spans="2:10" ht="13.5">
      <c r="B174" s="257"/>
      <c r="C174" s="256"/>
      <c r="D174" s="256"/>
      <c r="E174" s="259"/>
      <c r="G174" s="257"/>
      <c r="H174" s="256"/>
      <c r="I174" s="256"/>
      <c r="J174" s="259"/>
    </row>
    <row r="175" spans="2:10" ht="13.5">
      <c r="B175" s="257"/>
      <c r="C175" s="256"/>
      <c r="D175" s="256"/>
      <c r="E175" s="259"/>
      <c r="G175" s="257"/>
      <c r="H175" s="256"/>
      <c r="I175" s="256"/>
      <c r="J175" s="259"/>
    </row>
    <row r="176" spans="2:10" ht="13.5">
      <c r="B176" s="257"/>
      <c r="C176" s="256"/>
      <c r="D176" s="256"/>
      <c r="E176" s="259"/>
      <c r="G176" s="257"/>
      <c r="H176" s="256"/>
      <c r="I176" s="256"/>
      <c r="J176" s="259"/>
    </row>
    <row r="177" spans="2:10" ht="13.5">
      <c r="B177" s="257"/>
      <c r="C177" s="256"/>
      <c r="D177" s="256"/>
      <c r="E177" s="259"/>
      <c r="G177" s="257"/>
      <c r="H177" s="256"/>
      <c r="I177" s="256"/>
      <c r="J177" s="259"/>
    </row>
    <row r="178" spans="2:10" ht="13.5">
      <c r="B178" s="257"/>
      <c r="C178" s="256"/>
      <c r="D178" s="256"/>
      <c r="E178" s="259"/>
      <c r="G178" s="257"/>
      <c r="H178" s="256"/>
      <c r="I178" s="256"/>
      <c r="J178" s="259"/>
    </row>
    <row r="179" spans="2:10" ht="13.5">
      <c r="B179" s="257"/>
      <c r="C179" s="256"/>
      <c r="D179" s="256"/>
      <c r="E179" s="259"/>
      <c r="G179" s="257"/>
      <c r="H179" s="256"/>
      <c r="I179" s="256"/>
      <c r="J179" s="259"/>
    </row>
    <row r="180" spans="2:10" ht="13.5">
      <c r="B180" s="257"/>
      <c r="C180" s="256"/>
      <c r="D180" s="256"/>
      <c r="E180" s="259"/>
      <c r="G180" s="257"/>
      <c r="H180" s="256"/>
      <c r="I180" s="256"/>
      <c r="J180" s="259"/>
    </row>
    <row r="181" spans="2:10" ht="13.5">
      <c r="B181" s="257"/>
      <c r="C181" s="256"/>
      <c r="D181" s="256"/>
      <c r="E181" s="259"/>
      <c r="G181" s="257"/>
      <c r="H181" s="256"/>
      <c r="I181" s="256"/>
      <c r="J181" s="259"/>
    </row>
    <row r="182" spans="2:10" ht="13.5">
      <c r="B182" s="257"/>
      <c r="C182" s="256"/>
      <c r="D182" s="256"/>
      <c r="E182" s="259"/>
      <c r="G182" s="257"/>
      <c r="H182" s="256"/>
      <c r="I182" s="256"/>
      <c r="J182" s="259"/>
    </row>
    <row r="183" spans="2:10" ht="13.5">
      <c r="B183" s="257"/>
      <c r="C183" s="256"/>
      <c r="D183" s="256"/>
      <c r="E183" s="259"/>
      <c r="G183" s="257"/>
      <c r="H183" s="256"/>
      <c r="I183" s="256"/>
      <c r="J183" s="259"/>
    </row>
    <row r="184" spans="2:10" ht="13.5">
      <c r="B184" s="257"/>
      <c r="C184" s="256"/>
      <c r="D184" s="256"/>
      <c r="E184" s="259"/>
      <c r="G184" s="257"/>
      <c r="H184" s="256"/>
      <c r="I184" s="256"/>
      <c r="J184" s="259"/>
    </row>
    <row r="185" spans="2:10" ht="13.5">
      <c r="B185" s="257"/>
      <c r="C185" s="256"/>
      <c r="D185" s="256"/>
      <c r="E185" s="259"/>
      <c r="G185" s="257"/>
      <c r="H185" s="256"/>
      <c r="I185" s="256"/>
      <c r="J185" s="259"/>
    </row>
    <row r="186" spans="2:10" ht="13.5">
      <c r="B186" s="257"/>
      <c r="C186" s="256"/>
      <c r="D186" s="256"/>
      <c r="E186" s="259"/>
      <c r="G186" s="257"/>
      <c r="H186" s="256"/>
      <c r="I186" s="256"/>
      <c r="J186" s="259"/>
    </row>
    <row r="187" spans="2:10" ht="13.5">
      <c r="B187" s="257"/>
      <c r="C187" s="256"/>
      <c r="D187" s="256"/>
      <c r="E187" s="259"/>
      <c r="G187" s="257"/>
      <c r="H187" s="256"/>
      <c r="I187" s="256"/>
      <c r="J187" s="259"/>
    </row>
    <row r="188" spans="2:10" ht="13.5">
      <c r="B188" s="257"/>
      <c r="C188" s="256"/>
      <c r="D188" s="256"/>
      <c r="E188" s="259"/>
      <c r="G188" s="257"/>
      <c r="H188" s="256"/>
      <c r="I188" s="256"/>
      <c r="J188" s="259"/>
    </row>
    <row r="189" spans="2:10" ht="13.5">
      <c r="B189" s="257"/>
      <c r="C189" s="256"/>
      <c r="D189" s="256"/>
      <c r="E189" s="259"/>
      <c r="G189" s="257"/>
      <c r="H189" s="256"/>
      <c r="I189" s="256"/>
      <c r="J189" s="259"/>
    </row>
    <row r="190" spans="2:10" ht="13.5">
      <c r="B190" s="257"/>
      <c r="C190" s="256"/>
      <c r="D190" s="256"/>
      <c r="E190" s="259"/>
      <c r="G190" s="257"/>
      <c r="H190" s="256"/>
      <c r="I190" s="256"/>
      <c r="J190" s="259"/>
    </row>
    <row r="191" spans="2:10" ht="13.5">
      <c r="B191" s="257"/>
      <c r="C191" s="256"/>
      <c r="D191" s="256"/>
      <c r="E191" s="259"/>
      <c r="G191" s="257"/>
      <c r="H191" s="256"/>
      <c r="I191" s="256"/>
      <c r="J191" s="259"/>
    </row>
    <row r="192" spans="2:10" ht="13.5">
      <c r="B192" s="257"/>
      <c r="C192" s="256"/>
      <c r="D192" s="256"/>
      <c r="E192" s="259"/>
      <c r="G192" s="257"/>
      <c r="H192" s="256"/>
      <c r="I192" s="256"/>
      <c r="J192" s="259"/>
    </row>
    <row r="193" spans="2:10" ht="13.5">
      <c r="B193" s="257"/>
      <c r="C193" s="256"/>
      <c r="D193" s="256"/>
      <c r="E193" s="259"/>
      <c r="G193" s="257"/>
      <c r="H193" s="256"/>
      <c r="I193" s="256"/>
      <c r="J193" s="259"/>
    </row>
    <row r="194" spans="2:10" ht="13.5">
      <c r="B194" s="257"/>
      <c r="C194" s="256"/>
      <c r="D194" s="256"/>
      <c r="E194" s="259"/>
      <c r="G194" s="257"/>
      <c r="H194" s="256"/>
      <c r="I194" s="256"/>
      <c r="J194" s="259"/>
    </row>
    <row r="195" spans="2:10" ht="13.5">
      <c r="B195" s="257"/>
      <c r="C195" s="256"/>
      <c r="D195" s="256"/>
      <c r="E195" s="259"/>
      <c r="G195" s="257"/>
      <c r="H195" s="256"/>
      <c r="I195" s="256"/>
      <c r="J195" s="259"/>
    </row>
    <row r="196" spans="2:10" ht="13.5">
      <c r="B196" s="257"/>
      <c r="C196" s="256"/>
      <c r="D196" s="256"/>
      <c r="E196" s="259"/>
      <c r="G196" s="257"/>
      <c r="H196" s="256"/>
      <c r="I196" s="256"/>
      <c r="J196" s="259"/>
    </row>
    <row r="197" spans="2:10" ht="13.5">
      <c r="B197" s="257"/>
      <c r="C197" s="256"/>
      <c r="D197" s="256"/>
      <c r="E197" s="259"/>
      <c r="G197" s="257"/>
      <c r="H197" s="256"/>
      <c r="I197" s="256"/>
      <c r="J197" s="259"/>
    </row>
    <row r="198" spans="2:10" ht="13.5">
      <c r="B198" s="257"/>
      <c r="C198" s="256"/>
      <c r="D198" s="256"/>
      <c r="E198" s="259"/>
      <c r="G198" s="257"/>
      <c r="H198" s="256"/>
      <c r="I198" s="256"/>
      <c r="J198" s="259"/>
    </row>
    <row r="199" spans="2:10" ht="13.5">
      <c r="B199" s="257"/>
      <c r="C199" s="256"/>
      <c r="D199" s="256"/>
      <c r="E199" s="259"/>
      <c r="G199" s="257"/>
      <c r="H199" s="256"/>
      <c r="I199" s="256"/>
      <c r="J199" s="259"/>
    </row>
    <row r="200" spans="2:10" ht="13.5">
      <c r="B200" s="257"/>
      <c r="C200" s="256"/>
      <c r="D200" s="256"/>
      <c r="E200" s="259"/>
      <c r="G200" s="257"/>
      <c r="H200" s="256"/>
      <c r="I200" s="256"/>
      <c r="J200" s="259"/>
    </row>
    <row r="201" spans="2:10" ht="13.5">
      <c r="B201" s="257"/>
      <c r="C201" s="256"/>
      <c r="D201" s="256"/>
      <c r="E201" s="259"/>
      <c r="G201" s="257"/>
      <c r="H201" s="256"/>
      <c r="I201" s="256"/>
      <c r="J201" s="259"/>
    </row>
    <row r="202" spans="2:10" ht="13.5">
      <c r="B202" s="257"/>
      <c r="C202" s="256"/>
      <c r="D202" s="256"/>
      <c r="E202" s="259"/>
      <c r="G202" s="257"/>
      <c r="H202" s="256"/>
      <c r="I202" s="256"/>
      <c r="J202" s="259"/>
    </row>
    <row r="203" spans="2:10" ht="13.5">
      <c r="B203" s="257"/>
      <c r="C203" s="256"/>
      <c r="D203" s="256"/>
      <c r="E203" s="259"/>
      <c r="G203" s="257"/>
      <c r="H203" s="256"/>
      <c r="I203" s="256"/>
      <c r="J203" s="259"/>
    </row>
    <row r="204" spans="2:10" ht="13.5">
      <c r="B204" s="257"/>
      <c r="C204" s="256"/>
      <c r="D204" s="256"/>
      <c r="E204" s="259"/>
      <c r="G204" s="257"/>
      <c r="H204" s="256"/>
      <c r="I204" s="256"/>
      <c r="J204" s="259"/>
    </row>
    <row r="205" spans="2:10" ht="13.5">
      <c r="B205" s="257"/>
      <c r="C205" s="256"/>
      <c r="D205" s="256"/>
      <c r="E205" s="259"/>
      <c r="G205" s="257"/>
      <c r="H205" s="256"/>
      <c r="I205" s="256"/>
      <c r="J205" s="259"/>
    </row>
    <row r="206" spans="2:10" ht="13.5">
      <c r="B206" s="257"/>
      <c r="C206" s="256"/>
      <c r="D206" s="256"/>
      <c r="E206" s="259"/>
      <c r="G206" s="257"/>
      <c r="H206" s="256"/>
      <c r="I206" s="256"/>
      <c r="J206" s="259"/>
    </row>
    <row r="207" spans="2:10" ht="13.5">
      <c r="B207" s="257"/>
      <c r="C207" s="256"/>
      <c r="D207" s="256"/>
      <c r="E207" s="259"/>
      <c r="G207" s="257"/>
      <c r="H207" s="256"/>
      <c r="I207" s="256"/>
      <c r="J207" s="259"/>
    </row>
    <row r="208" spans="2:10" ht="13.5">
      <c r="B208" s="257"/>
      <c r="C208" s="256"/>
      <c r="D208" s="256"/>
      <c r="E208" s="259"/>
      <c r="G208" s="257"/>
      <c r="H208" s="256"/>
      <c r="I208" s="256"/>
      <c r="J208" s="259"/>
    </row>
    <row r="209" spans="2:10" ht="13.5">
      <c r="B209" s="257"/>
      <c r="C209" s="256"/>
      <c r="D209" s="256"/>
      <c r="E209" s="259"/>
      <c r="G209" s="257"/>
      <c r="H209" s="256"/>
      <c r="I209" s="256"/>
      <c r="J209" s="259"/>
    </row>
    <row r="210" spans="2:10" ht="13.5">
      <c r="B210" s="257"/>
      <c r="C210" s="256"/>
      <c r="D210" s="256"/>
      <c r="E210" s="259"/>
      <c r="G210" s="257"/>
      <c r="H210" s="256"/>
      <c r="I210" s="256"/>
      <c r="J210" s="259"/>
    </row>
    <row r="211" spans="2:10" ht="13.5">
      <c r="B211" s="257"/>
      <c r="C211" s="256"/>
      <c r="D211" s="256"/>
      <c r="E211" s="259"/>
      <c r="G211" s="257"/>
      <c r="H211" s="256"/>
      <c r="I211" s="256"/>
      <c r="J211" s="259"/>
    </row>
    <row r="212" spans="2:10" ht="13.5">
      <c r="B212" s="257"/>
      <c r="C212" s="256"/>
      <c r="D212" s="256"/>
      <c r="E212" s="259"/>
      <c r="G212" s="257"/>
      <c r="H212" s="256"/>
      <c r="I212" s="256"/>
      <c r="J212" s="259"/>
    </row>
    <row r="213" spans="2:10" ht="13.5">
      <c r="B213" s="257"/>
      <c r="C213" s="256"/>
      <c r="D213" s="256"/>
      <c r="E213" s="259"/>
      <c r="G213" s="257"/>
      <c r="H213" s="256"/>
      <c r="I213" s="256"/>
      <c r="J213" s="259"/>
    </row>
    <row r="214" spans="2:10" ht="13.5">
      <c r="B214" s="257"/>
      <c r="C214" s="256"/>
      <c r="D214" s="256"/>
      <c r="E214" s="259"/>
      <c r="G214" s="257"/>
      <c r="H214" s="256"/>
      <c r="I214" s="256"/>
      <c r="J214" s="259"/>
    </row>
    <row r="215" spans="2:10" ht="13.5">
      <c r="B215" s="257"/>
      <c r="C215" s="256"/>
      <c r="D215" s="256"/>
      <c r="E215" s="259"/>
      <c r="G215" s="257"/>
      <c r="H215" s="256"/>
      <c r="I215" s="256"/>
      <c r="J215" s="259"/>
    </row>
    <row r="216" spans="2:10" ht="13.5">
      <c r="B216" s="257"/>
      <c r="C216" s="256"/>
      <c r="D216" s="256"/>
      <c r="E216" s="259"/>
      <c r="G216" s="257"/>
      <c r="H216" s="256"/>
      <c r="I216" s="256"/>
      <c r="J216" s="259"/>
    </row>
    <row r="217" spans="2:10" ht="13.5">
      <c r="B217" s="257"/>
      <c r="C217" s="256"/>
      <c r="D217" s="256"/>
      <c r="E217" s="259"/>
      <c r="G217" s="257"/>
      <c r="H217" s="256"/>
      <c r="I217" s="256"/>
      <c r="J217" s="259"/>
    </row>
    <row r="218" spans="2:10" ht="13.5">
      <c r="B218" s="257"/>
      <c r="C218" s="256"/>
      <c r="D218" s="256"/>
      <c r="E218" s="259"/>
      <c r="G218" s="257"/>
      <c r="H218" s="256"/>
      <c r="I218" s="256"/>
      <c r="J218" s="259"/>
    </row>
    <row r="219" spans="2:10" ht="13.5">
      <c r="B219" s="257"/>
      <c r="C219" s="256"/>
      <c r="D219" s="256"/>
      <c r="E219" s="259"/>
      <c r="G219" s="257"/>
      <c r="H219" s="256"/>
      <c r="I219" s="256"/>
      <c r="J219" s="259"/>
    </row>
    <row r="220" spans="2:10" ht="13.5">
      <c r="B220" s="257"/>
      <c r="C220" s="256"/>
      <c r="D220" s="256"/>
      <c r="E220" s="259"/>
      <c r="G220" s="257"/>
      <c r="H220" s="256"/>
      <c r="I220" s="256"/>
      <c r="J220" s="259"/>
    </row>
    <row r="221" spans="2:10" ht="13.5">
      <c r="B221" s="257"/>
      <c r="C221" s="256"/>
      <c r="D221" s="256"/>
      <c r="E221" s="259"/>
      <c r="G221" s="257"/>
      <c r="H221" s="256"/>
      <c r="I221" s="256"/>
      <c r="J221" s="259"/>
    </row>
    <row r="222" spans="2:10" ht="13.5">
      <c r="B222" s="257"/>
      <c r="C222" s="256"/>
      <c r="D222" s="256"/>
      <c r="E222" s="259"/>
      <c r="G222" s="257"/>
      <c r="H222" s="256"/>
      <c r="I222" s="256"/>
      <c r="J222" s="259"/>
    </row>
    <row r="223" spans="2:10" ht="13.5">
      <c r="B223" s="257"/>
      <c r="C223" s="256"/>
      <c r="D223" s="256"/>
      <c r="E223" s="259"/>
      <c r="G223" s="257"/>
      <c r="H223" s="256"/>
      <c r="I223" s="256"/>
      <c r="J223" s="259"/>
    </row>
    <row r="224" spans="2:10" ht="13.5">
      <c r="B224" s="257"/>
      <c r="C224" s="256"/>
      <c r="D224" s="256"/>
      <c r="E224" s="259"/>
      <c r="G224" s="257"/>
      <c r="H224" s="256"/>
      <c r="I224" s="256"/>
      <c r="J224" s="259"/>
    </row>
    <row r="225" spans="2:10" ht="13.5">
      <c r="B225" s="257"/>
      <c r="C225" s="256"/>
      <c r="D225" s="256"/>
      <c r="E225" s="259"/>
      <c r="G225" s="257"/>
      <c r="H225" s="256"/>
      <c r="I225" s="256"/>
      <c r="J225" s="259"/>
    </row>
    <row r="226" spans="2:10" ht="13.5">
      <c r="B226" s="257"/>
      <c r="C226" s="256"/>
      <c r="D226" s="256"/>
      <c r="E226" s="259"/>
      <c r="G226" s="257"/>
      <c r="H226" s="256"/>
      <c r="I226" s="256"/>
      <c r="J226" s="259"/>
    </row>
    <row r="227" spans="2:10" ht="13.5">
      <c r="B227" s="257"/>
      <c r="C227" s="256"/>
      <c r="D227" s="256"/>
      <c r="E227" s="259"/>
      <c r="G227" s="257"/>
      <c r="H227" s="256"/>
      <c r="I227" s="256"/>
      <c r="J227" s="259"/>
    </row>
    <row r="228" spans="2:10" ht="13.5">
      <c r="B228" s="257"/>
      <c r="C228" s="256"/>
      <c r="D228" s="256"/>
      <c r="E228" s="259"/>
      <c r="G228" s="257"/>
      <c r="H228" s="256"/>
      <c r="I228" s="256"/>
      <c r="J228" s="259"/>
    </row>
    <row r="229" spans="2:10" ht="13.5">
      <c r="B229" s="257"/>
      <c r="C229" s="256"/>
      <c r="D229" s="256"/>
      <c r="E229" s="259"/>
      <c r="G229" s="257"/>
      <c r="H229" s="256"/>
      <c r="I229" s="256"/>
      <c r="J229" s="259"/>
    </row>
    <row r="230" spans="2:10" ht="13.5">
      <c r="B230" s="257"/>
      <c r="C230" s="256"/>
      <c r="D230" s="256"/>
      <c r="E230" s="259"/>
      <c r="G230" s="257"/>
      <c r="H230" s="256"/>
      <c r="I230" s="256"/>
      <c r="J230" s="259"/>
    </row>
    <row r="231" spans="2:10" ht="13.5">
      <c r="B231" s="257"/>
      <c r="C231" s="256"/>
      <c r="D231" s="256"/>
      <c r="E231" s="259"/>
      <c r="G231" s="257"/>
      <c r="H231" s="256"/>
      <c r="I231" s="256"/>
      <c r="J231" s="259"/>
    </row>
    <row r="232" spans="2:10" ht="13.5">
      <c r="B232" s="257"/>
      <c r="C232" s="256"/>
      <c r="D232" s="256"/>
      <c r="E232" s="259"/>
      <c r="G232" s="257"/>
      <c r="H232" s="256"/>
      <c r="I232" s="256"/>
      <c r="J232" s="259"/>
    </row>
    <row r="233" spans="2:10" ht="13.5">
      <c r="B233" s="257"/>
      <c r="C233" s="256"/>
      <c r="D233" s="256"/>
      <c r="E233" s="259"/>
      <c r="G233" s="257"/>
      <c r="H233" s="256"/>
      <c r="I233" s="256"/>
      <c r="J233" s="259"/>
    </row>
    <row r="234" spans="2:10" ht="13.5">
      <c r="B234" s="257"/>
      <c r="C234" s="256"/>
      <c r="D234" s="256"/>
      <c r="E234" s="259"/>
      <c r="G234" s="257"/>
      <c r="H234" s="256"/>
      <c r="I234" s="256"/>
      <c r="J234" s="259"/>
    </row>
    <row r="235" spans="2:10" ht="13.5">
      <c r="B235" s="257"/>
      <c r="C235" s="256"/>
      <c r="D235" s="256"/>
      <c r="E235" s="259"/>
      <c r="G235" s="257"/>
      <c r="H235" s="256"/>
      <c r="I235" s="256"/>
      <c r="J235" s="259"/>
    </row>
    <row r="236" spans="2:10" ht="13.5">
      <c r="B236" s="257"/>
      <c r="C236" s="256"/>
      <c r="D236" s="256"/>
      <c r="E236" s="259"/>
      <c r="G236" s="257"/>
      <c r="H236" s="256"/>
      <c r="I236" s="256"/>
      <c r="J236" s="259"/>
    </row>
    <row r="237" spans="2:10" ht="13.5">
      <c r="B237" s="257"/>
      <c r="C237" s="256"/>
      <c r="D237" s="256"/>
      <c r="E237" s="259"/>
      <c r="G237" s="257"/>
      <c r="H237" s="256"/>
      <c r="I237" s="256"/>
      <c r="J237" s="259"/>
    </row>
    <row r="238" spans="2:10" ht="13.5">
      <c r="B238" s="257"/>
      <c r="C238" s="256"/>
      <c r="D238" s="256"/>
      <c r="E238" s="259"/>
      <c r="G238" s="257"/>
      <c r="H238" s="256"/>
      <c r="I238" s="256"/>
      <c r="J238" s="259"/>
    </row>
    <row r="239" spans="2:10" ht="13.5">
      <c r="B239" s="257"/>
      <c r="C239" s="256"/>
      <c r="D239" s="256"/>
      <c r="E239" s="259"/>
      <c r="G239" s="257"/>
      <c r="H239" s="256"/>
      <c r="I239" s="256"/>
      <c r="J239" s="259"/>
    </row>
    <row r="240" spans="2:10" ht="13.5">
      <c r="B240" s="257"/>
      <c r="C240" s="256"/>
      <c r="D240" s="256"/>
      <c r="E240" s="259"/>
      <c r="G240" s="257"/>
      <c r="H240" s="256"/>
      <c r="I240" s="256"/>
      <c r="J240" s="259"/>
    </row>
    <row r="241" spans="2:10" ht="13.5">
      <c r="B241" s="257"/>
      <c r="C241" s="256"/>
      <c r="D241" s="256"/>
      <c r="E241" s="259"/>
      <c r="G241" s="257"/>
      <c r="H241" s="256"/>
      <c r="I241" s="256"/>
      <c r="J241" s="259"/>
    </row>
    <row r="242" spans="2:10" ht="13.5">
      <c r="B242" s="257"/>
      <c r="C242" s="256"/>
      <c r="D242" s="256"/>
      <c r="E242" s="259"/>
      <c r="G242" s="257"/>
      <c r="H242" s="256"/>
      <c r="I242" s="256"/>
      <c r="J242" s="259"/>
    </row>
    <row r="243" spans="2:10" ht="13.5">
      <c r="B243" s="257"/>
      <c r="C243" s="256"/>
      <c r="D243" s="256"/>
      <c r="E243" s="259"/>
      <c r="G243" s="257"/>
      <c r="H243" s="256"/>
      <c r="I243" s="256"/>
      <c r="J243" s="259"/>
    </row>
    <row r="244" spans="2:10" ht="13.5">
      <c r="B244" s="257"/>
      <c r="C244" s="256"/>
      <c r="D244" s="256"/>
      <c r="E244" s="259"/>
      <c r="G244" s="257"/>
      <c r="H244" s="256"/>
      <c r="I244" s="256"/>
      <c r="J244" s="259"/>
    </row>
    <row r="245" spans="2:10" ht="13.5">
      <c r="B245" s="257"/>
      <c r="C245" s="256"/>
      <c r="D245" s="256"/>
      <c r="E245" s="259"/>
      <c r="G245" s="257"/>
      <c r="H245" s="256"/>
      <c r="I245" s="256"/>
      <c r="J245" s="259"/>
    </row>
    <row r="246" spans="2:10" ht="13.5">
      <c r="B246" s="257"/>
      <c r="C246" s="256"/>
      <c r="D246" s="256"/>
      <c r="E246" s="259"/>
      <c r="G246" s="257"/>
      <c r="H246" s="256"/>
      <c r="I246" s="256"/>
      <c r="J246" s="259"/>
    </row>
    <row r="247" spans="2:10" ht="13.5">
      <c r="B247" s="257"/>
      <c r="C247" s="256"/>
      <c r="D247" s="256"/>
      <c r="E247" s="259"/>
      <c r="G247" s="257"/>
      <c r="H247" s="256"/>
      <c r="I247" s="256"/>
      <c r="J247" s="259"/>
    </row>
    <row r="248" spans="2:10" ht="13.5">
      <c r="B248" s="257"/>
      <c r="C248" s="256"/>
      <c r="D248" s="256"/>
      <c r="E248" s="259"/>
      <c r="G248" s="257"/>
      <c r="H248" s="256"/>
      <c r="I248" s="256"/>
      <c r="J248" s="259"/>
    </row>
    <row r="249" spans="2:10" ht="13.5">
      <c r="B249" s="257"/>
      <c r="C249" s="256"/>
      <c r="D249" s="256"/>
      <c r="E249" s="259"/>
      <c r="G249" s="257"/>
      <c r="H249" s="256"/>
      <c r="I249" s="256"/>
      <c r="J249" s="259"/>
    </row>
    <row r="250" spans="2:10" ht="13.5">
      <c r="B250" s="257"/>
      <c r="C250" s="256"/>
      <c r="D250" s="256"/>
      <c r="E250" s="259"/>
      <c r="G250" s="257"/>
      <c r="H250" s="256"/>
      <c r="I250" s="256"/>
      <c r="J250" s="259"/>
    </row>
    <row r="251" spans="2:10" ht="13.5">
      <c r="B251" s="257"/>
      <c r="C251" s="256"/>
      <c r="D251" s="256"/>
      <c r="E251" s="259"/>
      <c r="G251" s="257"/>
      <c r="H251" s="256"/>
      <c r="I251" s="256"/>
      <c r="J251" s="259"/>
    </row>
    <row r="252" spans="2:10" ht="13.5">
      <c r="B252" s="257"/>
      <c r="C252" s="256"/>
      <c r="D252" s="256"/>
      <c r="E252" s="259"/>
      <c r="G252" s="257"/>
      <c r="H252" s="256"/>
      <c r="I252" s="256"/>
      <c r="J252" s="259"/>
    </row>
    <row r="253" spans="2:10" ht="13.5">
      <c r="B253" s="257"/>
      <c r="C253" s="256"/>
      <c r="D253" s="256"/>
      <c r="E253" s="259"/>
      <c r="G253" s="257"/>
      <c r="H253" s="256"/>
      <c r="I253" s="256"/>
      <c r="J253" s="259"/>
    </row>
    <row r="254" spans="2:10" ht="13.5">
      <c r="B254" s="257"/>
      <c r="C254" s="256"/>
      <c r="D254" s="256"/>
      <c r="E254" s="259"/>
      <c r="G254" s="257"/>
      <c r="H254" s="256"/>
      <c r="I254" s="256"/>
      <c r="J254" s="259"/>
    </row>
    <row r="255" spans="2:10" ht="13.5">
      <c r="B255" s="257"/>
      <c r="C255" s="256"/>
      <c r="D255" s="256"/>
      <c r="E255" s="259"/>
      <c r="G255" s="257"/>
      <c r="H255" s="256"/>
      <c r="I255" s="256"/>
      <c r="J255" s="259"/>
    </row>
    <row r="256" spans="2:10" ht="13.5">
      <c r="B256" s="257"/>
      <c r="C256" s="256"/>
      <c r="D256" s="256"/>
      <c r="E256" s="259"/>
      <c r="G256" s="257"/>
      <c r="H256" s="256"/>
      <c r="I256" s="256"/>
      <c r="J256" s="259"/>
    </row>
    <row r="257" spans="2:10" ht="13.5">
      <c r="B257" s="257"/>
      <c r="C257" s="256"/>
      <c r="D257" s="256"/>
      <c r="E257" s="259"/>
      <c r="G257" s="257"/>
      <c r="H257" s="256"/>
      <c r="I257" s="256"/>
      <c r="J257" s="259"/>
    </row>
    <row r="258" spans="2:10" ht="13.5">
      <c r="B258" s="257"/>
      <c r="C258" s="256"/>
      <c r="D258" s="256"/>
      <c r="E258" s="259"/>
      <c r="G258" s="257"/>
      <c r="H258" s="256"/>
      <c r="I258" s="256"/>
      <c r="J258" s="259"/>
    </row>
    <row r="259" spans="2:10" ht="13.5">
      <c r="B259" s="257"/>
      <c r="C259" s="256"/>
      <c r="D259" s="256"/>
      <c r="E259" s="259"/>
      <c r="G259" s="257"/>
      <c r="H259" s="256"/>
      <c r="I259" s="256"/>
      <c r="J259" s="259"/>
    </row>
    <row r="260" spans="2:10" ht="13.5">
      <c r="B260" s="257"/>
      <c r="C260" s="256"/>
      <c r="D260" s="256"/>
      <c r="E260" s="259"/>
      <c r="G260" s="257"/>
      <c r="H260" s="256"/>
      <c r="I260" s="256"/>
      <c r="J260" s="259"/>
    </row>
    <row r="261" spans="2:10" ht="13.5">
      <c r="B261" s="257"/>
      <c r="C261" s="256"/>
      <c r="D261" s="256"/>
      <c r="E261" s="259"/>
      <c r="G261" s="257"/>
      <c r="H261" s="256"/>
      <c r="I261" s="256"/>
      <c r="J261" s="259"/>
    </row>
    <row r="262" spans="2:10" ht="13.5">
      <c r="B262" s="257"/>
      <c r="C262" s="256"/>
      <c r="D262" s="256"/>
      <c r="E262" s="259"/>
      <c r="G262" s="257"/>
      <c r="H262" s="256"/>
      <c r="I262" s="256"/>
      <c r="J262" s="259"/>
    </row>
    <row r="263" spans="2:10" ht="13.5">
      <c r="B263" s="257"/>
      <c r="C263" s="256"/>
      <c r="D263" s="256"/>
      <c r="E263" s="259"/>
      <c r="G263" s="257"/>
      <c r="H263" s="256"/>
      <c r="I263" s="256"/>
      <c r="J263" s="259"/>
    </row>
    <row r="264" spans="2:10" ht="13.5">
      <c r="B264" s="257"/>
      <c r="C264" s="256"/>
      <c r="D264" s="256"/>
      <c r="E264" s="259"/>
      <c r="G264" s="257"/>
      <c r="H264" s="256"/>
      <c r="I264" s="256"/>
      <c r="J264" s="259"/>
    </row>
    <row r="265" spans="2:10" ht="13.5">
      <c r="B265" s="257"/>
      <c r="C265" s="256"/>
      <c r="D265" s="256"/>
      <c r="E265" s="259"/>
      <c r="G265" s="257"/>
      <c r="H265" s="256"/>
      <c r="I265" s="256"/>
      <c r="J265" s="259"/>
    </row>
    <row r="266" spans="2:10" ht="13.5">
      <c r="B266" s="257"/>
      <c r="C266" s="256"/>
      <c r="D266" s="256"/>
      <c r="E266" s="259"/>
      <c r="G266" s="257"/>
      <c r="H266" s="256"/>
      <c r="I266" s="256"/>
      <c r="J266" s="259"/>
    </row>
    <row r="267" spans="2:10" ht="13.5">
      <c r="B267" s="257"/>
      <c r="C267" s="256"/>
      <c r="D267" s="256"/>
      <c r="E267" s="259"/>
      <c r="G267" s="257"/>
      <c r="H267" s="256"/>
      <c r="I267" s="256"/>
      <c r="J267" s="259"/>
    </row>
    <row r="268" spans="2:10" ht="13.5">
      <c r="B268" s="257"/>
      <c r="C268" s="256"/>
      <c r="D268" s="256"/>
      <c r="E268" s="259"/>
      <c r="G268" s="257"/>
      <c r="H268" s="256"/>
      <c r="I268" s="256"/>
      <c r="J268" s="259"/>
    </row>
    <row r="269" spans="2:10" ht="13.5">
      <c r="B269" s="257"/>
      <c r="C269" s="256"/>
      <c r="D269" s="256"/>
      <c r="E269" s="259"/>
      <c r="G269" s="257"/>
      <c r="H269" s="256"/>
      <c r="I269" s="256"/>
      <c r="J269" s="259"/>
    </row>
    <row r="270" spans="2:10" ht="13.5">
      <c r="B270" s="257"/>
      <c r="C270" s="256"/>
      <c r="D270" s="256"/>
      <c r="E270" s="259"/>
      <c r="G270" s="257"/>
      <c r="H270" s="256"/>
      <c r="I270" s="256"/>
      <c r="J270" s="259"/>
    </row>
    <row r="271" spans="2:10" ht="13.5">
      <c r="B271" s="257"/>
      <c r="C271" s="256"/>
      <c r="D271" s="256"/>
      <c r="E271" s="259"/>
      <c r="G271" s="257"/>
      <c r="H271" s="256"/>
      <c r="I271" s="256"/>
      <c r="J271" s="259"/>
    </row>
    <row r="272" spans="2:10" ht="13.5">
      <c r="B272" s="257"/>
      <c r="C272" s="256"/>
      <c r="D272" s="256"/>
      <c r="E272" s="259"/>
      <c r="G272" s="257"/>
      <c r="H272" s="256"/>
      <c r="I272" s="256"/>
      <c r="J272" s="259"/>
    </row>
    <row r="273" spans="2:10" ht="13.5">
      <c r="B273" s="257"/>
      <c r="C273" s="256"/>
      <c r="D273" s="256"/>
      <c r="E273" s="259"/>
      <c r="G273" s="257"/>
      <c r="H273" s="256"/>
      <c r="I273" s="256"/>
      <c r="J273" s="259"/>
    </row>
    <row r="274" spans="2:10" ht="13.5">
      <c r="B274" s="257"/>
      <c r="C274" s="256"/>
      <c r="D274" s="256"/>
      <c r="E274" s="259"/>
      <c r="G274" s="257"/>
      <c r="H274" s="256"/>
      <c r="I274" s="256"/>
      <c r="J274" s="259"/>
    </row>
    <row r="275" spans="2:10" ht="13.5">
      <c r="B275" s="257"/>
      <c r="C275" s="256"/>
      <c r="D275" s="256"/>
      <c r="E275" s="259"/>
      <c r="G275" s="257"/>
      <c r="H275" s="256"/>
      <c r="I275" s="256"/>
      <c r="J275" s="259"/>
    </row>
    <row r="276" spans="2:10" ht="13.5">
      <c r="B276" s="257"/>
      <c r="C276" s="256"/>
      <c r="D276" s="256"/>
      <c r="E276" s="259"/>
      <c r="G276" s="257"/>
      <c r="H276" s="256"/>
      <c r="I276" s="256"/>
      <c r="J276" s="259"/>
    </row>
    <row r="277" spans="2:10" ht="13.5">
      <c r="B277" s="257"/>
      <c r="C277" s="256"/>
      <c r="D277" s="256"/>
      <c r="E277" s="259"/>
      <c r="G277" s="257"/>
      <c r="H277" s="256"/>
      <c r="I277" s="256"/>
      <c r="J277" s="259"/>
    </row>
    <row r="278" spans="2:10" ht="13.5">
      <c r="B278" s="257"/>
      <c r="C278" s="256"/>
      <c r="D278" s="256"/>
      <c r="E278" s="259"/>
      <c r="G278" s="257"/>
      <c r="H278" s="256"/>
      <c r="I278" s="256"/>
      <c r="J278" s="259"/>
    </row>
    <row r="279" spans="2:10" ht="13.5">
      <c r="B279" s="257"/>
      <c r="C279" s="256"/>
      <c r="D279" s="256"/>
      <c r="E279" s="259"/>
      <c r="G279" s="257"/>
      <c r="H279" s="256"/>
      <c r="I279" s="256"/>
      <c r="J279" s="259"/>
    </row>
    <row r="280" spans="2:10" ht="13.5">
      <c r="B280" s="257"/>
      <c r="C280" s="256"/>
      <c r="D280" s="256"/>
      <c r="E280" s="259"/>
      <c r="G280" s="257"/>
      <c r="H280" s="256"/>
      <c r="I280" s="256"/>
      <c r="J280" s="259"/>
    </row>
    <row r="281" spans="2:10" ht="13.5">
      <c r="B281" s="257"/>
      <c r="C281" s="256"/>
      <c r="D281" s="256"/>
      <c r="E281" s="259"/>
      <c r="G281" s="257"/>
      <c r="H281" s="256"/>
      <c r="I281" s="256"/>
      <c r="J281" s="259"/>
    </row>
    <row r="282" spans="2:10" ht="13.5">
      <c r="B282" s="257"/>
      <c r="C282" s="256"/>
      <c r="D282" s="256"/>
      <c r="E282" s="259"/>
      <c r="G282" s="257"/>
      <c r="H282" s="256"/>
      <c r="I282" s="256"/>
      <c r="J282" s="259"/>
    </row>
    <row r="283" spans="2:10" ht="13.5">
      <c r="B283" s="257"/>
      <c r="C283" s="256"/>
      <c r="D283" s="256"/>
      <c r="E283" s="259"/>
      <c r="G283" s="257"/>
      <c r="H283" s="256"/>
      <c r="I283" s="256"/>
      <c r="J283" s="259"/>
    </row>
    <row r="284" spans="2:10" ht="13.5">
      <c r="B284" s="257"/>
      <c r="C284" s="256"/>
      <c r="D284" s="256"/>
      <c r="E284" s="259"/>
      <c r="G284" s="257"/>
      <c r="H284" s="256"/>
      <c r="I284" s="256"/>
      <c r="J284" s="259"/>
    </row>
    <row r="285" spans="2:10" ht="13.5">
      <c r="B285" s="257"/>
      <c r="C285" s="256"/>
      <c r="D285" s="256"/>
      <c r="E285" s="259"/>
      <c r="G285" s="257"/>
      <c r="H285" s="256"/>
      <c r="I285" s="256"/>
      <c r="J285" s="259"/>
    </row>
    <row r="286" spans="2:10" ht="13.5">
      <c r="B286" s="257"/>
      <c r="C286" s="256"/>
      <c r="D286" s="256"/>
      <c r="E286" s="259"/>
      <c r="G286" s="257"/>
      <c r="H286" s="256"/>
      <c r="I286" s="256"/>
      <c r="J286" s="259"/>
    </row>
    <row r="287" spans="2:10" ht="13.5">
      <c r="B287" s="257"/>
      <c r="C287" s="256"/>
      <c r="D287" s="256"/>
      <c r="E287" s="259"/>
      <c r="G287" s="257"/>
      <c r="H287" s="256"/>
      <c r="I287" s="256"/>
      <c r="J287" s="259"/>
    </row>
    <row r="288" spans="2:10" ht="13.5">
      <c r="B288" s="257"/>
      <c r="C288" s="256"/>
      <c r="D288" s="256"/>
      <c r="E288" s="259"/>
      <c r="G288" s="257"/>
      <c r="H288" s="256"/>
      <c r="I288" s="256"/>
      <c r="J288" s="259"/>
    </row>
    <row r="289" spans="2:10" ht="13.5">
      <c r="B289" s="257"/>
      <c r="C289" s="256"/>
      <c r="D289" s="256"/>
      <c r="E289" s="259"/>
      <c r="G289" s="257"/>
      <c r="H289" s="256"/>
      <c r="I289" s="256"/>
      <c r="J289" s="259"/>
    </row>
    <row r="290" spans="2:10" ht="13.5">
      <c r="B290" s="257"/>
      <c r="C290" s="256"/>
      <c r="D290" s="256"/>
      <c r="E290" s="259"/>
      <c r="G290" s="257"/>
      <c r="H290" s="256"/>
      <c r="I290" s="256"/>
      <c r="J290" s="259"/>
    </row>
    <row r="291" spans="2:10" ht="13.5">
      <c r="B291" s="257"/>
      <c r="C291" s="256"/>
      <c r="D291" s="256"/>
      <c r="E291" s="259"/>
      <c r="G291" s="257"/>
      <c r="H291" s="256"/>
      <c r="I291" s="256"/>
      <c r="J291" s="259"/>
    </row>
    <row r="292" spans="2:10" ht="13.5">
      <c r="B292" s="257"/>
      <c r="C292" s="256"/>
      <c r="D292" s="256"/>
      <c r="E292" s="259"/>
      <c r="G292" s="257"/>
      <c r="H292" s="256"/>
      <c r="I292" s="256"/>
      <c r="J292" s="259"/>
    </row>
    <row r="293" spans="2:10" ht="13.5">
      <c r="B293" s="257"/>
      <c r="C293" s="256"/>
      <c r="D293" s="256"/>
      <c r="E293" s="259"/>
      <c r="G293" s="257"/>
      <c r="H293" s="256"/>
      <c r="I293" s="256"/>
      <c r="J293" s="259"/>
    </row>
    <row r="294" spans="2:10" ht="13.5">
      <c r="B294" s="257"/>
      <c r="C294" s="256"/>
      <c r="D294" s="256"/>
      <c r="E294" s="259"/>
      <c r="G294" s="257"/>
      <c r="H294" s="256"/>
      <c r="I294" s="256"/>
      <c r="J294" s="259"/>
    </row>
    <row r="295" spans="2:10" ht="13.5">
      <c r="B295" s="257"/>
      <c r="C295" s="256"/>
      <c r="D295" s="256"/>
      <c r="E295" s="259"/>
      <c r="G295" s="257"/>
      <c r="H295" s="256"/>
      <c r="I295" s="256"/>
      <c r="J295" s="259"/>
    </row>
    <row r="296" spans="2:10" ht="13.5">
      <c r="B296" s="257"/>
      <c r="C296" s="256"/>
      <c r="D296" s="256"/>
      <c r="E296" s="259"/>
      <c r="G296" s="257"/>
      <c r="H296" s="256"/>
      <c r="I296" s="256"/>
      <c r="J296" s="259"/>
    </row>
    <row r="297" spans="2:10" ht="13.5">
      <c r="B297" s="257"/>
      <c r="C297" s="256"/>
      <c r="D297" s="256"/>
      <c r="E297" s="259"/>
      <c r="G297" s="257"/>
      <c r="H297" s="256"/>
      <c r="I297" s="256"/>
      <c r="J297" s="259"/>
    </row>
    <row r="298" spans="2:10" ht="13.5">
      <c r="B298" s="257"/>
      <c r="C298" s="256"/>
      <c r="D298" s="256"/>
      <c r="E298" s="259"/>
      <c r="G298" s="257"/>
      <c r="H298" s="256"/>
      <c r="I298" s="256"/>
      <c r="J298" s="259"/>
    </row>
    <row r="299" spans="2:10" ht="13.5">
      <c r="B299" s="257"/>
      <c r="C299" s="256"/>
      <c r="D299" s="256"/>
      <c r="E299" s="259"/>
      <c r="G299" s="257"/>
      <c r="H299" s="256"/>
      <c r="I299" s="256"/>
      <c r="J299" s="259"/>
    </row>
    <row r="300" spans="2:10" ht="13.5">
      <c r="B300" s="257"/>
      <c r="C300" s="256"/>
      <c r="D300" s="256"/>
      <c r="E300" s="259"/>
      <c r="G300" s="257"/>
      <c r="H300" s="256"/>
      <c r="I300" s="256"/>
      <c r="J300" s="259"/>
    </row>
    <row r="301" spans="2:10" ht="13.5">
      <c r="B301" s="257"/>
      <c r="C301" s="256"/>
      <c r="D301" s="256"/>
      <c r="E301" s="259"/>
      <c r="G301" s="257"/>
      <c r="H301" s="256"/>
      <c r="I301" s="256"/>
      <c r="J301" s="259"/>
    </row>
    <row r="302" spans="2:10" ht="13.5">
      <c r="B302" s="257"/>
      <c r="C302" s="256"/>
      <c r="D302" s="256"/>
      <c r="E302" s="259"/>
      <c r="G302" s="257"/>
      <c r="H302" s="256"/>
      <c r="I302" s="256"/>
      <c r="J302" s="259"/>
    </row>
    <row r="303" spans="2:10" ht="13.5">
      <c r="B303" s="257"/>
      <c r="C303" s="256"/>
      <c r="D303" s="256"/>
      <c r="E303" s="259"/>
      <c r="G303" s="257"/>
      <c r="H303" s="256"/>
      <c r="I303" s="256"/>
      <c r="J303" s="259"/>
    </row>
    <row r="304" spans="2:10" ht="13.5">
      <c r="B304" s="257"/>
      <c r="C304" s="256"/>
      <c r="D304" s="256"/>
      <c r="E304" s="259"/>
      <c r="G304" s="257"/>
      <c r="H304" s="256"/>
      <c r="I304" s="256"/>
      <c r="J304" s="259"/>
    </row>
    <row r="305" spans="2:10" ht="13.5">
      <c r="B305" s="257"/>
      <c r="C305" s="256"/>
      <c r="D305" s="256"/>
      <c r="E305" s="259"/>
      <c r="G305" s="257"/>
      <c r="H305" s="256"/>
      <c r="I305" s="256"/>
      <c r="J305" s="259"/>
    </row>
    <row r="306" spans="2:10" ht="13.5">
      <c r="B306" s="257"/>
      <c r="C306" s="256"/>
      <c r="D306" s="256"/>
      <c r="E306" s="259"/>
      <c r="G306" s="257"/>
      <c r="H306" s="256"/>
      <c r="I306" s="256"/>
      <c r="J306" s="259"/>
    </row>
    <row r="307" spans="2:10" ht="13.5">
      <c r="B307" s="257"/>
      <c r="C307" s="256"/>
      <c r="D307" s="256"/>
      <c r="E307" s="259"/>
      <c r="G307" s="257"/>
      <c r="H307" s="256"/>
      <c r="I307" s="256"/>
      <c r="J307" s="259"/>
    </row>
    <row r="308" spans="2:10" ht="13.5">
      <c r="B308" s="257"/>
      <c r="C308" s="256"/>
      <c r="D308" s="256"/>
      <c r="E308" s="259"/>
      <c r="G308" s="257"/>
      <c r="H308" s="256"/>
      <c r="I308" s="256"/>
      <c r="J308" s="259"/>
    </row>
    <row r="309" spans="2:10" ht="13.5">
      <c r="B309" s="257"/>
      <c r="C309" s="256"/>
      <c r="D309" s="256"/>
      <c r="E309" s="259"/>
      <c r="G309" s="257"/>
      <c r="H309" s="256"/>
      <c r="I309" s="256"/>
      <c r="J309" s="259"/>
    </row>
    <row r="310" spans="2:10" ht="13.5">
      <c r="B310" s="257"/>
      <c r="C310" s="256"/>
      <c r="D310" s="256"/>
      <c r="E310" s="259"/>
      <c r="G310" s="257"/>
      <c r="H310" s="256"/>
      <c r="I310" s="256"/>
      <c r="J310" s="259"/>
    </row>
    <row r="311" spans="2:10" ht="13.5">
      <c r="B311" s="257"/>
      <c r="C311" s="256"/>
      <c r="D311" s="256"/>
      <c r="E311" s="259"/>
      <c r="G311" s="257"/>
      <c r="H311" s="256"/>
      <c r="I311" s="256"/>
      <c r="J311" s="259"/>
    </row>
    <row r="312" spans="2:10" ht="13.5">
      <c r="B312" s="257"/>
      <c r="C312" s="256"/>
      <c r="D312" s="256"/>
      <c r="E312" s="259"/>
      <c r="G312" s="257"/>
      <c r="H312" s="256"/>
      <c r="I312" s="256"/>
      <c r="J312" s="259"/>
    </row>
    <row r="313" spans="2:10" ht="13.5">
      <c r="B313" s="257"/>
      <c r="C313" s="256"/>
      <c r="D313" s="256"/>
      <c r="E313" s="259"/>
      <c r="G313" s="257"/>
      <c r="H313" s="256"/>
      <c r="I313" s="256"/>
      <c r="J313" s="259"/>
    </row>
    <row r="314" spans="2:10" ht="13.5">
      <c r="B314" s="257"/>
      <c r="C314" s="256"/>
      <c r="D314" s="256"/>
      <c r="E314" s="259"/>
      <c r="G314" s="257"/>
      <c r="H314" s="256"/>
      <c r="I314" s="256"/>
      <c r="J314" s="259"/>
    </row>
    <row r="315" spans="2:10" ht="13.5">
      <c r="B315" s="257"/>
      <c r="C315" s="256"/>
      <c r="D315" s="256"/>
      <c r="E315" s="259"/>
      <c r="G315" s="257"/>
      <c r="H315" s="256"/>
      <c r="I315" s="256"/>
      <c r="J315" s="259"/>
    </row>
    <row r="316" spans="2:10" ht="13.5">
      <c r="B316" s="257"/>
      <c r="C316" s="256"/>
      <c r="D316" s="256"/>
      <c r="E316" s="259"/>
      <c r="G316" s="257"/>
      <c r="H316" s="256"/>
      <c r="I316" s="256"/>
      <c r="J316" s="259"/>
    </row>
    <row r="317" spans="2:10" ht="13.5">
      <c r="B317" s="257"/>
      <c r="C317" s="256"/>
      <c r="D317" s="256"/>
      <c r="E317" s="259"/>
      <c r="G317" s="257"/>
      <c r="H317" s="256"/>
      <c r="I317" s="256"/>
      <c r="J317" s="259"/>
    </row>
    <row r="318" spans="2:10" ht="13.5">
      <c r="B318" s="257"/>
      <c r="C318" s="256"/>
      <c r="D318" s="256"/>
      <c r="E318" s="259"/>
      <c r="G318" s="257"/>
      <c r="H318" s="256"/>
      <c r="I318" s="256"/>
      <c r="J318" s="259"/>
    </row>
    <row r="319" spans="2:10" ht="13.5">
      <c r="B319" s="257"/>
      <c r="C319" s="256"/>
      <c r="D319" s="256"/>
      <c r="E319" s="259"/>
      <c r="G319" s="257"/>
      <c r="H319" s="256"/>
      <c r="I319" s="256"/>
      <c r="J319" s="259"/>
    </row>
    <row r="320" spans="2:10" ht="13.5">
      <c r="B320" s="257"/>
      <c r="C320" s="256"/>
      <c r="D320" s="256"/>
      <c r="E320" s="259"/>
      <c r="G320" s="257"/>
      <c r="H320" s="256"/>
      <c r="I320" s="256"/>
      <c r="J320" s="259"/>
    </row>
    <row r="321" spans="2:10" ht="13.5">
      <c r="B321" s="257"/>
      <c r="C321" s="256"/>
      <c r="D321" s="256"/>
      <c r="E321" s="259"/>
      <c r="G321" s="257"/>
      <c r="H321" s="256"/>
      <c r="I321" s="256"/>
      <c r="J321" s="259"/>
    </row>
    <row r="322" spans="2:10" ht="13.5">
      <c r="B322" s="257"/>
      <c r="C322" s="256"/>
      <c r="D322" s="256"/>
      <c r="E322" s="259"/>
      <c r="G322" s="257"/>
      <c r="H322" s="256"/>
      <c r="I322" s="256"/>
      <c r="J322" s="259"/>
    </row>
    <row r="323" spans="2:10" ht="13.5">
      <c r="B323" s="257"/>
      <c r="C323" s="256"/>
      <c r="D323" s="256"/>
      <c r="E323" s="259"/>
      <c r="G323" s="257"/>
      <c r="H323" s="256"/>
      <c r="I323" s="256"/>
      <c r="J323" s="259"/>
    </row>
    <row r="324" spans="2:10" ht="13.5">
      <c r="B324" s="257"/>
      <c r="C324" s="256"/>
      <c r="D324" s="256"/>
      <c r="E324" s="259"/>
      <c r="G324" s="257"/>
      <c r="H324" s="256"/>
      <c r="I324" s="256"/>
      <c r="J324" s="259"/>
    </row>
    <row r="325" spans="2:10" ht="13.5">
      <c r="B325" s="257"/>
      <c r="C325" s="256"/>
      <c r="D325" s="256"/>
      <c r="E325" s="259"/>
      <c r="G325" s="257"/>
      <c r="H325" s="256"/>
      <c r="I325" s="256"/>
      <c r="J325" s="259"/>
    </row>
    <row r="326" spans="2:10" ht="13.5">
      <c r="B326" s="257"/>
      <c r="C326" s="256"/>
      <c r="D326" s="256"/>
      <c r="E326" s="259"/>
      <c r="G326" s="257"/>
      <c r="H326" s="256"/>
      <c r="I326" s="256"/>
      <c r="J326" s="259"/>
    </row>
    <row r="327" spans="2:10" ht="13.5">
      <c r="B327" s="257"/>
      <c r="C327" s="256"/>
      <c r="D327" s="256"/>
      <c r="E327" s="259"/>
      <c r="G327" s="257"/>
      <c r="H327" s="256"/>
      <c r="I327" s="256"/>
      <c r="J327" s="259"/>
    </row>
    <row r="328" spans="2:10" ht="13.5">
      <c r="B328" s="257"/>
      <c r="C328" s="256"/>
      <c r="D328" s="256"/>
      <c r="E328" s="259"/>
      <c r="G328" s="257"/>
      <c r="H328" s="256"/>
      <c r="I328" s="256"/>
      <c r="J328" s="259"/>
    </row>
    <row r="329" spans="2:10" ht="13.5">
      <c r="B329" s="257"/>
      <c r="C329" s="256"/>
      <c r="D329" s="256"/>
      <c r="E329" s="259"/>
      <c r="G329" s="257"/>
      <c r="H329" s="256"/>
      <c r="I329" s="256"/>
      <c r="J329" s="259"/>
    </row>
    <row r="330" spans="2:10" ht="13.5">
      <c r="B330" s="257"/>
      <c r="C330" s="256"/>
      <c r="D330" s="256"/>
      <c r="E330" s="259"/>
      <c r="G330" s="257"/>
      <c r="H330" s="256"/>
      <c r="I330" s="256"/>
      <c r="J330" s="259"/>
    </row>
    <row r="331" spans="2:10" ht="13.5">
      <c r="B331" s="257"/>
      <c r="C331" s="256"/>
      <c r="D331" s="256"/>
      <c r="E331" s="259"/>
      <c r="G331" s="257"/>
      <c r="H331" s="256"/>
      <c r="I331" s="256"/>
      <c r="J331" s="259"/>
    </row>
    <row r="332" spans="2:10" ht="13.5">
      <c r="B332" s="257"/>
      <c r="C332" s="256"/>
      <c r="D332" s="256"/>
      <c r="E332" s="259"/>
      <c r="G332" s="257"/>
      <c r="H332" s="256"/>
      <c r="I332" s="256"/>
      <c r="J332" s="259"/>
    </row>
    <row r="333" spans="2:10" ht="13.5">
      <c r="B333" s="257"/>
      <c r="C333" s="256"/>
      <c r="D333" s="256"/>
      <c r="E333" s="259"/>
      <c r="G333" s="257"/>
      <c r="H333" s="256"/>
      <c r="I333" s="256"/>
      <c r="J333" s="259"/>
    </row>
    <row r="334" spans="2:10" ht="13.5">
      <c r="B334" s="257"/>
      <c r="C334" s="256"/>
      <c r="D334" s="256"/>
      <c r="E334" s="259"/>
      <c r="G334" s="257"/>
      <c r="H334" s="256"/>
      <c r="I334" s="256"/>
      <c r="J334" s="259"/>
    </row>
    <row r="335" spans="2:10" ht="13.5">
      <c r="B335" s="257"/>
      <c r="C335" s="256"/>
      <c r="D335" s="256"/>
      <c r="E335" s="259"/>
      <c r="G335" s="257"/>
      <c r="H335" s="256"/>
      <c r="I335" s="256"/>
      <c r="J335" s="259"/>
    </row>
    <row r="336" spans="2:10" ht="13.5">
      <c r="B336" s="257"/>
      <c r="C336" s="256"/>
      <c r="D336" s="256"/>
      <c r="E336" s="259"/>
      <c r="G336" s="257"/>
      <c r="H336" s="256"/>
      <c r="I336" s="256"/>
      <c r="J336" s="259"/>
    </row>
    <row r="337" spans="2:10" ht="13.5">
      <c r="B337" s="257"/>
      <c r="C337" s="256"/>
      <c r="D337" s="256"/>
      <c r="E337" s="259"/>
      <c r="G337" s="257"/>
      <c r="H337" s="256"/>
      <c r="I337" s="256"/>
      <c r="J337" s="259"/>
    </row>
    <row r="338" spans="2:10" ht="13.5">
      <c r="B338" s="257"/>
      <c r="C338" s="256"/>
      <c r="D338" s="256"/>
      <c r="E338" s="259"/>
      <c r="G338" s="257"/>
      <c r="H338" s="256"/>
      <c r="I338" s="256"/>
      <c r="J338" s="259"/>
    </row>
    <row r="339" spans="2:10" ht="13.5">
      <c r="B339" s="257"/>
      <c r="C339" s="256"/>
      <c r="D339" s="256"/>
      <c r="E339" s="259"/>
      <c r="G339" s="257"/>
      <c r="H339" s="256"/>
      <c r="I339" s="256"/>
      <c r="J339" s="259"/>
    </row>
    <row r="340" spans="2:10" ht="13.5">
      <c r="B340" s="257"/>
      <c r="C340" s="256"/>
      <c r="D340" s="256"/>
      <c r="E340" s="259"/>
      <c r="G340" s="257"/>
      <c r="H340" s="256"/>
      <c r="I340" s="256"/>
      <c r="J340" s="259"/>
    </row>
    <row r="341" spans="2:10" ht="13.5">
      <c r="B341" s="257"/>
      <c r="C341" s="256"/>
      <c r="D341" s="256"/>
      <c r="E341" s="259"/>
      <c r="G341" s="257"/>
      <c r="H341" s="256"/>
      <c r="I341" s="256"/>
      <c r="J341" s="259"/>
    </row>
    <row r="342" spans="2:10" ht="13.5">
      <c r="B342" s="257"/>
      <c r="C342" s="256"/>
      <c r="D342" s="256"/>
      <c r="E342" s="259"/>
      <c r="G342" s="257"/>
      <c r="H342" s="256"/>
      <c r="I342" s="256"/>
      <c r="J342" s="259"/>
    </row>
    <row r="343" spans="2:10" ht="13.5">
      <c r="B343" s="257"/>
      <c r="C343" s="256"/>
      <c r="D343" s="256"/>
      <c r="E343" s="259"/>
      <c r="G343" s="257"/>
      <c r="H343" s="256"/>
      <c r="I343" s="256"/>
      <c r="J343" s="259"/>
    </row>
    <row r="344" spans="2:10" ht="13.5">
      <c r="B344" s="257"/>
      <c r="C344" s="256"/>
      <c r="D344" s="256"/>
      <c r="E344" s="259"/>
      <c r="G344" s="257"/>
      <c r="H344" s="256"/>
      <c r="I344" s="256"/>
      <c r="J344" s="259"/>
    </row>
    <row r="345" spans="2:10" ht="13.5">
      <c r="B345" s="257"/>
      <c r="C345" s="256"/>
      <c r="D345" s="256"/>
      <c r="E345" s="259"/>
      <c r="G345" s="257"/>
      <c r="H345" s="256"/>
      <c r="I345" s="256"/>
      <c r="J345" s="259"/>
    </row>
    <row r="346" spans="2:10" ht="13.5">
      <c r="B346" s="257"/>
      <c r="C346" s="256"/>
      <c r="D346" s="256"/>
      <c r="E346" s="259"/>
      <c r="G346" s="257"/>
      <c r="H346" s="256"/>
      <c r="I346" s="256"/>
      <c r="J346" s="259"/>
    </row>
    <row r="347" spans="2:10" ht="13.5">
      <c r="B347" s="257"/>
      <c r="C347" s="256"/>
      <c r="D347" s="256"/>
      <c r="E347" s="259"/>
      <c r="G347" s="257"/>
      <c r="H347" s="256"/>
      <c r="I347" s="256"/>
      <c r="J347" s="259"/>
    </row>
    <row r="348" spans="2:10" ht="13.5">
      <c r="B348" s="257"/>
      <c r="C348" s="256"/>
      <c r="D348" s="256"/>
      <c r="E348" s="259"/>
      <c r="G348" s="257"/>
      <c r="H348" s="256"/>
      <c r="I348" s="256"/>
      <c r="J348" s="259"/>
    </row>
    <row r="349" spans="2:10" ht="13.5">
      <c r="B349" s="257"/>
      <c r="C349" s="256"/>
      <c r="D349" s="256"/>
      <c r="E349" s="259"/>
      <c r="G349" s="257"/>
      <c r="H349" s="256"/>
      <c r="I349" s="256"/>
      <c r="J349" s="259"/>
    </row>
    <row r="350" spans="2:10" ht="13.5">
      <c r="B350" s="257"/>
      <c r="C350" s="256"/>
      <c r="D350" s="256"/>
      <c r="E350" s="259"/>
      <c r="G350" s="257"/>
      <c r="H350" s="256"/>
      <c r="I350" s="256"/>
      <c r="J350" s="259"/>
    </row>
    <row r="351" spans="2:10" ht="13.5">
      <c r="B351" s="257"/>
      <c r="C351" s="256"/>
      <c r="D351" s="256"/>
      <c r="E351" s="259"/>
      <c r="G351" s="257"/>
      <c r="H351" s="256"/>
      <c r="I351" s="256"/>
      <c r="J351" s="259"/>
    </row>
    <row r="352" spans="2:10" ht="13.5">
      <c r="B352" s="257"/>
      <c r="C352" s="256"/>
      <c r="D352" s="256"/>
      <c r="E352" s="259"/>
      <c r="G352" s="257"/>
      <c r="H352" s="256"/>
      <c r="I352" s="256"/>
      <c r="J352" s="259"/>
    </row>
    <row r="353" spans="2:10" ht="13.5">
      <c r="B353" s="257"/>
      <c r="C353" s="256"/>
      <c r="D353" s="256"/>
      <c r="E353" s="259"/>
      <c r="G353" s="257"/>
      <c r="H353" s="256"/>
      <c r="I353" s="256"/>
      <c r="J353" s="259"/>
    </row>
    <row r="354" spans="2:10" ht="13.5">
      <c r="B354" s="257"/>
      <c r="C354" s="256"/>
      <c r="D354" s="256"/>
      <c r="E354" s="259"/>
      <c r="G354" s="257"/>
      <c r="H354" s="256"/>
      <c r="I354" s="256"/>
      <c r="J354" s="259"/>
    </row>
    <row r="355" spans="2:10" ht="13.5">
      <c r="B355" s="257"/>
      <c r="C355" s="256"/>
      <c r="D355" s="256"/>
      <c r="E355" s="259"/>
      <c r="G355" s="257"/>
      <c r="H355" s="256"/>
      <c r="I355" s="256"/>
      <c r="J355" s="259"/>
    </row>
    <row r="356" spans="2:10" ht="13.5">
      <c r="B356" s="257"/>
      <c r="C356" s="256"/>
      <c r="D356" s="256"/>
      <c r="E356" s="259"/>
      <c r="G356" s="257"/>
      <c r="H356" s="256"/>
      <c r="I356" s="256"/>
      <c r="J356" s="259"/>
    </row>
    <row r="357" spans="2:10" ht="13.5">
      <c r="B357" s="257"/>
      <c r="C357" s="256"/>
      <c r="D357" s="256"/>
      <c r="E357" s="259"/>
      <c r="G357" s="257"/>
      <c r="H357" s="256"/>
      <c r="I357" s="256"/>
      <c r="J357" s="259"/>
    </row>
    <row r="358" spans="2:10" ht="13.5">
      <c r="B358" s="257"/>
      <c r="C358" s="256"/>
      <c r="D358" s="256"/>
      <c r="E358" s="259"/>
      <c r="G358" s="257"/>
      <c r="H358" s="256"/>
      <c r="I358" s="256"/>
      <c r="J358" s="259"/>
    </row>
    <row r="359" spans="2:10" ht="13.5">
      <c r="B359" s="257"/>
      <c r="C359" s="256"/>
      <c r="D359" s="256"/>
      <c r="E359" s="259"/>
      <c r="G359" s="257"/>
      <c r="H359" s="256"/>
      <c r="I359" s="256"/>
      <c r="J359" s="259"/>
    </row>
    <row r="360" spans="2:10" ht="13.5">
      <c r="B360" s="257"/>
      <c r="C360" s="256"/>
      <c r="D360" s="256"/>
      <c r="E360" s="259"/>
      <c r="G360" s="257"/>
      <c r="H360" s="256"/>
      <c r="I360" s="256"/>
      <c r="J360" s="259"/>
    </row>
    <row r="361" spans="2:10" ht="13.5">
      <c r="B361" s="257"/>
      <c r="C361" s="256"/>
      <c r="D361" s="256"/>
      <c r="E361" s="259"/>
      <c r="G361" s="257"/>
      <c r="H361" s="256"/>
      <c r="I361" s="256"/>
      <c r="J361" s="259"/>
    </row>
    <row r="362" spans="2:10" ht="13.5">
      <c r="B362" s="257"/>
      <c r="C362" s="256"/>
      <c r="D362" s="256"/>
      <c r="E362" s="259"/>
      <c r="G362" s="257"/>
      <c r="H362" s="256"/>
      <c r="I362" s="256"/>
      <c r="J362" s="259"/>
    </row>
    <row r="363" spans="2:10" ht="13.5">
      <c r="B363" s="257"/>
      <c r="C363" s="256"/>
      <c r="D363" s="256"/>
      <c r="E363" s="259"/>
      <c r="G363" s="257"/>
      <c r="H363" s="256"/>
      <c r="I363" s="256"/>
      <c r="J363" s="259"/>
    </row>
    <row r="364" spans="2:10" ht="13.5">
      <c r="B364" s="257"/>
      <c r="C364" s="256"/>
      <c r="D364" s="256"/>
      <c r="E364" s="259"/>
      <c r="G364" s="257"/>
      <c r="H364" s="256"/>
      <c r="I364" s="256"/>
      <c r="J364" s="259"/>
    </row>
    <row r="365" spans="2:10" ht="13.5">
      <c r="B365" s="257"/>
      <c r="C365" s="256"/>
      <c r="D365" s="256"/>
      <c r="E365" s="259"/>
      <c r="G365" s="257"/>
      <c r="H365" s="256"/>
      <c r="I365" s="256"/>
      <c r="J365" s="259"/>
    </row>
    <row r="366" spans="2:10" ht="13.5">
      <c r="B366" s="257"/>
      <c r="C366" s="256"/>
      <c r="D366" s="256"/>
      <c r="E366" s="259"/>
      <c r="G366" s="257"/>
      <c r="H366" s="256"/>
      <c r="I366" s="256"/>
      <c r="J366" s="259"/>
    </row>
    <row r="367" spans="2:10" ht="13.5">
      <c r="B367" s="257"/>
      <c r="C367" s="256"/>
      <c r="D367" s="256"/>
      <c r="E367" s="259"/>
      <c r="G367" s="257"/>
      <c r="H367" s="256"/>
      <c r="I367" s="256"/>
      <c r="J367" s="259"/>
    </row>
    <row r="368" spans="2:10" ht="13.5">
      <c r="B368" s="257"/>
      <c r="C368" s="256"/>
      <c r="D368" s="256"/>
      <c r="E368" s="259"/>
      <c r="G368" s="257"/>
      <c r="H368" s="256"/>
      <c r="I368" s="256"/>
      <c r="J368" s="259"/>
    </row>
    <row r="369" spans="2:10" ht="13.5">
      <c r="B369" s="257"/>
      <c r="C369" s="256"/>
      <c r="D369" s="256"/>
      <c r="E369" s="259"/>
      <c r="G369" s="257"/>
      <c r="H369" s="256"/>
      <c r="I369" s="256"/>
      <c r="J369" s="259"/>
    </row>
    <row r="370" spans="2:10" ht="13.5">
      <c r="B370" s="257"/>
      <c r="C370" s="256"/>
      <c r="D370" s="256"/>
      <c r="E370" s="259"/>
      <c r="G370" s="257"/>
      <c r="H370" s="256"/>
      <c r="I370" s="256"/>
      <c r="J370" s="259"/>
    </row>
    <row r="371" spans="2:10" ht="13.5">
      <c r="B371" s="257"/>
      <c r="C371" s="256"/>
      <c r="D371" s="256"/>
      <c r="E371" s="259"/>
      <c r="G371" s="257"/>
      <c r="H371" s="256"/>
      <c r="I371" s="256"/>
      <c r="J371" s="259"/>
    </row>
    <row r="372" spans="2:10" ht="13.5">
      <c r="B372" s="257"/>
      <c r="C372" s="256"/>
      <c r="D372" s="256"/>
      <c r="E372" s="259"/>
      <c r="G372" s="257"/>
      <c r="H372" s="256"/>
      <c r="I372" s="256"/>
      <c r="J372" s="259"/>
    </row>
    <row r="373" spans="2:10" ht="13.5">
      <c r="B373" s="257"/>
      <c r="C373" s="256"/>
      <c r="D373" s="256"/>
      <c r="E373" s="259"/>
      <c r="G373" s="257"/>
      <c r="H373" s="256"/>
      <c r="I373" s="256"/>
      <c r="J373" s="259"/>
    </row>
    <row r="374" spans="2:10" ht="13.5">
      <c r="B374" s="257"/>
      <c r="C374" s="256"/>
      <c r="D374" s="256"/>
      <c r="E374" s="259"/>
      <c r="G374" s="257"/>
      <c r="H374" s="256"/>
      <c r="I374" s="256"/>
      <c r="J374" s="259"/>
    </row>
    <row r="375" spans="2:10" ht="13.5">
      <c r="B375" s="257"/>
      <c r="C375" s="256"/>
      <c r="D375" s="256"/>
      <c r="E375" s="259"/>
      <c r="G375" s="257"/>
      <c r="H375" s="256"/>
      <c r="I375" s="256"/>
      <c r="J375" s="259"/>
    </row>
    <row r="376" spans="2:10" ht="13.5">
      <c r="B376" s="257"/>
      <c r="C376" s="256"/>
      <c r="D376" s="256"/>
      <c r="E376" s="259"/>
      <c r="G376" s="257"/>
      <c r="H376" s="256"/>
      <c r="I376" s="256"/>
      <c r="J376" s="259"/>
    </row>
    <row r="377" spans="2:10" ht="13.5">
      <c r="B377" s="257"/>
      <c r="C377" s="256"/>
      <c r="D377" s="256"/>
      <c r="E377" s="259"/>
      <c r="G377" s="257"/>
      <c r="H377" s="256"/>
      <c r="I377" s="256"/>
      <c r="J377" s="259"/>
    </row>
    <row r="378" spans="2:10" ht="13.5">
      <c r="B378" s="257"/>
      <c r="C378" s="256"/>
      <c r="D378" s="256"/>
      <c r="E378" s="259"/>
      <c r="G378" s="257"/>
      <c r="H378" s="256"/>
      <c r="I378" s="256"/>
      <c r="J378" s="259"/>
    </row>
    <row r="379" spans="2:10" ht="13.5">
      <c r="B379" s="257"/>
      <c r="C379" s="256"/>
      <c r="D379" s="256"/>
      <c r="E379" s="259"/>
      <c r="G379" s="257"/>
      <c r="H379" s="256"/>
      <c r="I379" s="256"/>
      <c r="J379" s="259"/>
    </row>
    <row r="380" spans="2:10" ht="13.5">
      <c r="B380" s="257"/>
      <c r="C380" s="256"/>
      <c r="D380" s="256"/>
      <c r="E380" s="259"/>
      <c r="G380" s="257"/>
      <c r="H380" s="256"/>
      <c r="I380" s="256"/>
      <c r="J380" s="259"/>
    </row>
    <row r="381" spans="2:10" ht="13.5">
      <c r="B381" s="257"/>
      <c r="C381" s="256"/>
      <c r="D381" s="256"/>
      <c r="E381" s="259"/>
      <c r="G381" s="257"/>
      <c r="H381" s="256"/>
      <c r="I381" s="256"/>
      <c r="J381" s="259"/>
    </row>
    <row r="382" spans="2:10" ht="13.5">
      <c r="B382" s="257"/>
      <c r="C382" s="256"/>
      <c r="D382" s="256"/>
      <c r="E382" s="259"/>
      <c r="G382" s="257"/>
      <c r="H382" s="256"/>
      <c r="I382" s="256"/>
      <c r="J382" s="259"/>
    </row>
    <row r="383" spans="2:10" ht="13.5">
      <c r="B383" s="257"/>
      <c r="C383" s="256"/>
      <c r="D383" s="256"/>
      <c r="E383" s="259"/>
      <c r="G383" s="257"/>
      <c r="H383" s="256"/>
      <c r="I383" s="256"/>
      <c r="J383" s="259"/>
    </row>
    <row r="384" spans="2:10" ht="13.5">
      <c r="B384" s="257"/>
      <c r="C384" s="256"/>
      <c r="D384" s="256"/>
      <c r="E384" s="259"/>
      <c r="G384" s="257"/>
      <c r="H384" s="256"/>
      <c r="I384" s="256"/>
      <c r="J384" s="259"/>
    </row>
    <row r="385" spans="2:10" ht="13.5">
      <c r="B385" s="257"/>
      <c r="C385" s="256"/>
      <c r="D385" s="256"/>
      <c r="E385" s="259"/>
      <c r="G385" s="257"/>
      <c r="H385" s="256"/>
      <c r="I385" s="256"/>
      <c r="J385" s="259"/>
    </row>
    <row r="386" spans="2:10" ht="13.5">
      <c r="B386" s="257"/>
      <c r="C386" s="256"/>
      <c r="D386" s="256"/>
      <c r="E386" s="259"/>
      <c r="G386" s="257"/>
      <c r="H386" s="256"/>
      <c r="I386" s="256"/>
      <c r="J386" s="259"/>
    </row>
    <row r="387" spans="2:10" ht="13.5">
      <c r="B387" s="257"/>
      <c r="C387" s="256"/>
      <c r="D387" s="256"/>
      <c r="E387" s="259"/>
      <c r="G387" s="257"/>
      <c r="H387" s="256"/>
      <c r="I387" s="256"/>
      <c r="J387" s="259"/>
    </row>
    <row r="388" spans="2:10" ht="13.5">
      <c r="B388" s="257"/>
      <c r="C388" s="256"/>
      <c r="D388" s="256"/>
      <c r="E388" s="259"/>
      <c r="G388" s="257"/>
      <c r="H388" s="256"/>
      <c r="I388" s="256"/>
      <c r="J388" s="259"/>
    </row>
    <row r="389" spans="2:10" ht="13.5">
      <c r="B389" s="257"/>
      <c r="C389" s="256"/>
      <c r="D389" s="256"/>
      <c r="E389" s="259"/>
      <c r="G389" s="257"/>
      <c r="H389" s="256"/>
      <c r="I389" s="256"/>
      <c r="J389" s="259"/>
    </row>
    <row r="390" spans="2:10" ht="13.5">
      <c r="B390" s="257"/>
      <c r="C390" s="256"/>
      <c r="D390" s="256"/>
      <c r="E390" s="259"/>
      <c r="G390" s="257"/>
      <c r="H390" s="256"/>
      <c r="I390" s="256"/>
      <c r="J390" s="259"/>
    </row>
    <row r="391" spans="2:10" ht="13.5">
      <c r="B391" s="257"/>
      <c r="C391" s="256"/>
      <c r="D391" s="256"/>
      <c r="E391" s="259"/>
      <c r="G391" s="257"/>
      <c r="H391" s="256"/>
      <c r="I391" s="256"/>
      <c r="J391" s="259"/>
    </row>
    <row r="392" spans="2:10" ht="13.5">
      <c r="B392" s="257"/>
      <c r="C392" s="256"/>
      <c r="D392" s="256"/>
      <c r="E392" s="259"/>
      <c r="G392" s="257"/>
      <c r="H392" s="256"/>
      <c r="I392" s="256"/>
      <c r="J392" s="259"/>
    </row>
    <row r="393" spans="2:10" ht="13.5">
      <c r="B393" s="257"/>
      <c r="C393" s="256"/>
      <c r="D393" s="256"/>
      <c r="E393" s="259"/>
      <c r="G393" s="257"/>
      <c r="H393" s="256"/>
      <c r="I393" s="256"/>
      <c r="J393" s="259"/>
    </row>
    <row r="394" spans="2:10" ht="13.5">
      <c r="B394" s="257"/>
      <c r="C394" s="256"/>
      <c r="D394" s="256"/>
      <c r="E394" s="259"/>
      <c r="G394" s="257"/>
      <c r="H394" s="256"/>
      <c r="I394" s="256"/>
      <c r="J394" s="259"/>
    </row>
    <row r="395" spans="2:10" ht="13.5">
      <c r="B395" s="257"/>
      <c r="C395" s="256"/>
      <c r="D395" s="256"/>
      <c r="E395" s="259"/>
      <c r="G395" s="257"/>
      <c r="H395" s="256"/>
      <c r="I395" s="256"/>
      <c r="J395" s="259"/>
    </row>
    <row r="396" spans="2:10" ht="13.5">
      <c r="B396" s="257"/>
      <c r="C396" s="256"/>
      <c r="D396" s="256"/>
      <c r="E396" s="259"/>
      <c r="G396" s="257"/>
      <c r="H396" s="256"/>
      <c r="I396" s="256"/>
      <c r="J396" s="259"/>
    </row>
    <row r="397" spans="2:10" ht="13.5">
      <c r="B397" s="257"/>
      <c r="C397" s="256"/>
      <c r="D397" s="256"/>
      <c r="E397" s="259"/>
      <c r="G397" s="257"/>
      <c r="H397" s="256"/>
      <c r="I397" s="256"/>
      <c r="J397" s="259"/>
    </row>
    <row r="398" spans="2:10" ht="13.5">
      <c r="B398" s="257"/>
      <c r="C398" s="256"/>
      <c r="D398" s="256"/>
      <c r="E398" s="259"/>
      <c r="G398" s="257"/>
      <c r="H398" s="256"/>
      <c r="I398" s="256"/>
      <c r="J398" s="259"/>
    </row>
    <row r="399" spans="2:10" ht="13.5">
      <c r="B399" s="257"/>
      <c r="C399" s="256"/>
      <c r="D399" s="256"/>
      <c r="E399" s="259"/>
      <c r="G399" s="257"/>
      <c r="H399" s="256"/>
      <c r="I399" s="256"/>
      <c r="J399" s="259"/>
    </row>
    <row r="400" spans="2:10" ht="13.5">
      <c r="B400" s="257"/>
      <c r="C400" s="256"/>
      <c r="D400" s="256"/>
      <c r="E400" s="259"/>
      <c r="G400" s="257"/>
      <c r="H400" s="256"/>
      <c r="I400" s="256"/>
      <c r="J400" s="259"/>
    </row>
    <row r="401" spans="2:10" ht="13.5">
      <c r="B401" s="257"/>
      <c r="C401" s="256"/>
      <c r="D401" s="256"/>
      <c r="E401" s="259"/>
      <c r="G401" s="257"/>
      <c r="H401" s="256"/>
      <c r="I401" s="256"/>
      <c r="J401" s="259"/>
    </row>
    <row r="402" spans="2:10" ht="13.5">
      <c r="B402" s="257"/>
      <c r="C402" s="256"/>
      <c r="D402" s="256"/>
      <c r="E402" s="259"/>
      <c r="G402" s="257"/>
      <c r="H402" s="256"/>
      <c r="I402" s="256"/>
      <c r="J402" s="259"/>
    </row>
    <row r="403" spans="2:10" ht="13.5">
      <c r="B403" s="257"/>
      <c r="C403" s="256"/>
      <c r="D403" s="256"/>
      <c r="E403" s="259"/>
      <c r="G403" s="257"/>
      <c r="H403" s="256"/>
      <c r="I403" s="256"/>
      <c r="J403" s="259"/>
    </row>
    <row r="404" spans="2:10" ht="13.5">
      <c r="B404" s="257"/>
      <c r="C404" s="256"/>
      <c r="D404" s="256"/>
      <c r="E404" s="259"/>
      <c r="G404" s="257"/>
      <c r="H404" s="256"/>
      <c r="I404" s="256"/>
      <c r="J404" s="259"/>
    </row>
    <row r="405" spans="2:10" ht="13.5">
      <c r="B405" s="257"/>
      <c r="C405" s="256"/>
      <c r="D405" s="256"/>
      <c r="E405" s="259"/>
      <c r="G405" s="257"/>
      <c r="H405" s="256"/>
      <c r="I405" s="256"/>
      <c r="J405" s="259"/>
    </row>
    <row r="406" spans="2:10" ht="13.5">
      <c r="B406" s="257"/>
      <c r="C406" s="256"/>
      <c r="D406" s="256"/>
      <c r="E406" s="259"/>
      <c r="G406" s="257"/>
      <c r="H406" s="256"/>
      <c r="I406" s="256"/>
      <c r="J406" s="259"/>
    </row>
    <row r="407" spans="2:10" ht="13.5">
      <c r="B407" s="257"/>
      <c r="C407" s="256"/>
      <c r="D407" s="256"/>
      <c r="E407" s="259"/>
      <c r="G407" s="257"/>
      <c r="H407" s="256"/>
      <c r="I407" s="256"/>
      <c r="J407" s="259"/>
    </row>
    <row r="408" spans="2:10" ht="13.5">
      <c r="B408" s="257"/>
      <c r="C408" s="256"/>
      <c r="D408" s="256"/>
      <c r="E408" s="259"/>
      <c r="G408" s="257"/>
      <c r="H408" s="256"/>
      <c r="I408" s="256"/>
      <c r="J408" s="259"/>
    </row>
    <row r="409" spans="2:10" ht="13.5">
      <c r="B409" s="257"/>
      <c r="C409" s="256"/>
      <c r="D409" s="256"/>
      <c r="E409" s="259"/>
      <c r="G409" s="257"/>
      <c r="H409" s="256"/>
      <c r="I409" s="256"/>
      <c r="J409" s="259"/>
    </row>
    <row r="410" spans="2:10" ht="13.5">
      <c r="B410" s="257"/>
      <c r="C410" s="256"/>
      <c r="D410" s="256"/>
      <c r="E410" s="259"/>
      <c r="G410" s="257"/>
      <c r="H410" s="256"/>
      <c r="I410" s="256"/>
      <c r="J410" s="259"/>
    </row>
    <row r="411" spans="2:10" ht="13.5">
      <c r="B411" s="257"/>
      <c r="C411" s="256"/>
      <c r="D411" s="256"/>
      <c r="E411" s="259"/>
      <c r="G411" s="257"/>
      <c r="H411" s="256"/>
      <c r="I411" s="256"/>
      <c r="J411" s="259"/>
    </row>
    <row r="412" spans="2:10" ht="13.5">
      <c r="B412" s="257"/>
      <c r="C412" s="256"/>
      <c r="D412" s="256"/>
      <c r="E412" s="259"/>
      <c r="G412" s="257"/>
      <c r="H412" s="256"/>
      <c r="I412" s="256"/>
      <c r="J412" s="259"/>
    </row>
    <row r="413" spans="2:10" ht="13.5">
      <c r="B413" s="257"/>
      <c r="C413" s="256"/>
      <c r="D413" s="256"/>
      <c r="E413" s="259"/>
      <c r="G413" s="257"/>
      <c r="H413" s="256"/>
      <c r="I413" s="256"/>
      <c r="J413" s="259"/>
    </row>
    <row r="414" spans="2:10" ht="13.5">
      <c r="B414" s="257"/>
      <c r="C414" s="256"/>
      <c r="D414" s="256"/>
      <c r="E414" s="259"/>
      <c r="G414" s="257"/>
      <c r="H414" s="256"/>
      <c r="I414" s="256"/>
      <c r="J414" s="259"/>
    </row>
    <row r="415" spans="2:10" ht="13.5">
      <c r="B415" s="257"/>
      <c r="C415" s="256"/>
      <c r="D415" s="256"/>
      <c r="E415" s="259"/>
      <c r="G415" s="257"/>
      <c r="H415" s="256"/>
      <c r="I415" s="256"/>
      <c r="J415" s="259"/>
    </row>
    <row r="416" spans="2:10" ht="13.5">
      <c r="B416" s="257"/>
      <c r="C416" s="256"/>
      <c r="D416" s="256"/>
      <c r="E416" s="259"/>
      <c r="G416" s="257"/>
      <c r="H416" s="256"/>
      <c r="I416" s="256"/>
      <c r="J416" s="259"/>
    </row>
    <row r="417" spans="2:10" ht="13.5">
      <c r="B417" s="257"/>
      <c r="C417" s="256"/>
      <c r="D417" s="256"/>
      <c r="E417" s="259"/>
      <c r="G417" s="257"/>
      <c r="H417" s="256"/>
      <c r="I417" s="256"/>
      <c r="J417" s="259"/>
    </row>
    <row r="418" spans="2:10" ht="13.5">
      <c r="B418" s="257"/>
      <c r="C418" s="256"/>
      <c r="D418" s="256"/>
      <c r="E418" s="259"/>
      <c r="G418" s="257"/>
      <c r="H418" s="256"/>
      <c r="I418" s="256"/>
      <c r="J418" s="259"/>
    </row>
    <row r="419" spans="2:10" ht="13.5">
      <c r="B419" s="257"/>
      <c r="C419" s="256"/>
      <c r="D419" s="256"/>
      <c r="E419" s="259"/>
      <c r="G419" s="257"/>
      <c r="H419" s="256"/>
      <c r="I419" s="256"/>
      <c r="J419" s="259"/>
    </row>
    <row r="420" spans="2:10" ht="13.5">
      <c r="B420" s="257"/>
      <c r="C420" s="256"/>
      <c r="D420" s="256"/>
      <c r="E420" s="259"/>
      <c r="G420" s="257"/>
      <c r="H420" s="256"/>
      <c r="I420" s="256"/>
      <c r="J420" s="259"/>
    </row>
    <row r="421" spans="2:10" ht="13.5">
      <c r="B421" s="257"/>
      <c r="C421" s="256"/>
      <c r="D421" s="256"/>
      <c r="E421" s="259"/>
      <c r="G421" s="257"/>
      <c r="H421" s="256"/>
      <c r="I421" s="256"/>
      <c r="J421" s="259"/>
    </row>
    <row r="422" spans="2:10" ht="13.5">
      <c r="B422" s="257"/>
      <c r="C422" s="256"/>
      <c r="D422" s="256"/>
      <c r="E422" s="259"/>
      <c r="G422" s="257"/>
      <c r="H422" s="256"/>
      <c r="I422" s="256"/>
      <c r="J422" s="259"/>
    </row>
    <row r="423" spans="2:10" ht="13.5">
      <c r="B423" s="257"/>
      <c r="C423" s="256"/>
      <c r="D423" s="256"/>
      <c r="E423" s="259"/>
      <c r="G423" s="257"/>
      <c r="H423" s="256"/>
      <c r="I423" s="256"/>
      <c r="J423" s="259"/>
    </row>
    <row r="424" spans="2:10" ht="13.5">
      <c r="B424" s="257"/>
      <c r="C424" s="256"/>
      <c r="D424" s="256"/>
      <c r="E424" s="259"/>
      <c r="G424" s="257"/>
      <c r="H424" s="256"/>
      <c r="I424" s="256"/>
      <c r="J424" s="259"/>
    </row>
    <row r="425" spans="2:10" ht="13.5">
      <c r="B425" s="257"/>
      <c r="C425" s="256"/>
      <c r="D425" s="256"/>
      <c r="E425" s="259"/>
      <c r="G425" s="257"/>
      <c r="H425" s="256"/>
      <c r="I425" s="256"/>
      <c r="J425" s="259"/>
    </row>
    <row r="426" spans="2:10" ht="13.5">
      <c r="B426" s="257"/>
      <c r="C426" s="256"/>
      <c r="D426" s="256"/>
      <c r="E426" s="259"/>
      <c r="G426" s="257"/>
      <c r="H426" s="256"/>
      <c r="I426" s="256"/>
      <c r="J426" s="259"/>
    </row>
    <row r="427" spans="2:10" ht="13.5">
      <c r="B427" s="257"/>
      <c r="C427" s="256"/>
      <c r="D427" s="256"/>
      <c r="E427" s="259"/>
      <c r="G427" s="257"/>
      <c r="H427" s="256"/>
      <c r="I427" s="256"/>
      <c r="J427" s="259"/>
    </row>
    <row r="428" spans="2:10" ht="13.5">
      <c r="B428" s="257"/>
      <c r="C428" s="256"/>
      <c r="D428" s="256"/>
      <c r="E428" s="259"/>
      <c r="G428" s="257"/>
      <c r="H428" s="256"/>
      <c r="I428" s="256"/>
      <c r="J428" s="259"/>
    </row>
    <row r="429" spans="2:10" ht="13.5">
      <c r="B429" s="257"/>
      <c r="C429" s="256"/>
      <c r="D429" s="256"/>
      <c r="E429" s="259"/>
      <c r="G429" s="257"/>
      <c r="H429" s="256"/>
      <c r="I429" s="256"/>
      <c r="J429" s="259"/>
    </row>
    <row r="430" spans="2:10" ht="13.5">
      <c r="B430" s="257"/>
      <c r="C430" s="256"/>
      <c r="D430" s="256"/>
      <c r="E430" s="259"/>
      <c r="G430" s="257"/>
      <c r="H430" s="256"/>
      <c r="I430" s="256"/>
      <c r="J430" s="259"/>
    </row>
    <row r="431" spans="2:10" ht="13.5">
      <c r="B431" s="257"/>
      <c r="C431" s="256"/>
      <c r="D431" s="256"/>
      <c r="E431" s="259"/>
      <c r="G431" s="257"/>
      <c r="H431" s="256"/>
      <c r="I431" s="256"/>
      <c r="J431" s="259"/>
    </row>
    <row r="432" spans="2:10" ht="13.5">
      <c r="B432" s="257"/>
      <c r="C432" s="256"/>
      <c r="D432" s="256"/>
      <c r="E432" s="259"/>
      <c r="G432" s="257"/>
      <c r="H432" s="256"/>
      <c r="I432" s="256"/>
      <c r="J432" s="259"/>
    </row>
    <row r="433" spans="2:10" ht="13.5">
      <c r="B433" s="257"/>
      <c r="C433" s="256"/>
      <c r="D433" s="256"/>
      <c r="E433" s="259"/>
      <c r="G433" s="257"/>
      <c r="H433" s="256"/>
      <c r="I433" s="256"/>
      <c r="J433" s="259"/>
    </row>
    <row r="434" spans="2:10" ht="13.5">
      <c r="B434" s="257"/>
      <c r="C434" s="256"/>
      <c r="D434" s="256"/>
      <c r="E434" s="259"/>
      <c r="G434" s="257"/>
      <c r="H434" s="256"/>
      <c r="I434" s="256"/>
      <c r="J434" s="259"/>
    </row>
    <row r="435" spans="2:10" ht="13.5">
      <c r="B435" s="257"/>
      <c r="C435" s="256"/>
      <c r="D435" s="256"/>
      <c r="E435" s="259"/>
      <c r="G435" s="257"/>
      <c r="H435" s="256"/>
      <c r="I435" s="256"/>
      <c r="J435" s="259"/>
    </row>
    <row r="436" spans="2:10" ht="13.5">
      <c r="B436" s="257"/>
      <c r="C436" s="256"/>
      <c r="D436" s="256"/>
      <c r="E436" s="259"/>
      <c r="G436" s="257"/>
      <c r="H436" s="256"/>
      <c r="I436" s="256"/>
      <c r="J436" s="259"/>
    </row>
    <row r="437" spans="2:10" ht="13.5">
      <c r="B437" s="257"/>
      <c r="C437" s="256"/>
      <c r="D437" s="256"/>
      <c r="E437" s="259"/>
      <c r="G437" s="257"/>
      <c r="H437" s="256"/>
      <c r="I437" s="256"/>
      <c r="J437" s="259"/>
    </row>
    <row r="438" spans="2:10" ht="13.5">
      <c r="B438" s="257"/>
      <c r="C438" s="256"/>
      <c r="D438" s="256"/>
      <c r="E438" s="259"/>
      <c r="G438" s="257"/>
      <c r="H438" s="256"/>
      <c r="I438" s="256"/>
      <c r="J438" s="259"/>
    </row>
    <row r="439" spans="2:10" ht="13.5">
      <c r="B439" s="257"/>
      <c r="C439" s="256"/>
      <c r="D439" s="256"/>
      <c r="E439" s="259"/>
      <c r="G439" s="257"/>
      <c r="H439" s="256"/>
      <c r="I439" s="256"/>
      <c r="J439" s="259"/>
    </row>
    <row r="440" spans="2:10" ht="13.5">
      <c r="B440" s="257"/>
      <c r="C440" s="256"/>
      <c r="D440" s="256"/>
      <c r="E440" s="259"/>
      <c r="G440" s="257"/>
      <c r="H440" s="256"/>
      <c r="I440" s="256"/>
      <c r="J440" s="259"/>
    </row>
    <row r="441" spans="2:10" ht="13.5">
      <c r="B441" s="257"/>
      <c r="C441" s="256"/>
      <c r="D441" s="256"/>
      <c r="E441" s="259"/>
      <c r="G441" s="257"/>
      <c r="H441" s="256"/>
      <c r="I441" s="256"/>
      <c r="J441" s="259"/>
    </row>
    <row r="442" spans="2:10" ht="13.5">
      <c r="B442" s="257"/>
      <c r="C442" s="256"/>
      <c r="D442" s="256"/>
      <c r="E442" s="259"/>
      <c r="G442" s="257"/>
      <c r="H442" s="256"/>
      <c r="I442" s="256"/>
      <c r="J442" s="259"/>
    </row>
    <row r="443" spans="2:10" ht="13.5">
      <c r="B443" s="257"/>
      <c r="C443" s="256"/>
      <c r="D443" s="256"/>
      <c r="E443" s="259"/>
      <c r="G443" s="257"/>
      <c r="H443" s="256"/>
      <c r="I443" s="256"/>
      <c r="J443" s="259"/>
    </row>
    <row r="444" spans="2:10" ht="13.5">
      <c r="B444" s="257"/>
      <c r="C444" s="256"/>
      <c r="D444" s="256"/>
      <c r="E444" s="259"/>
      <c r="G444" s="257"/>
      <c r="H444" s="256"/>
      <c r="I444" s="256"/>
      <c r="J444" s="259"/>
    </row>
    <row r="445" spans="2:10" ht="13.5">
      <c r="B445" s="257"/>
      <c r="C445" s="256"/>
      <c r="D445" s="256"/>
      <c r="E445" s="259"/>
      <c r="G445" s="257"/>
      <c r="H445" s="256"/>
      <c r="I445" s="256"/>
      <c r="J445" s="259"/>
    </row>
    <row r="446" spans="2:10" ht="13.5">
      <c r="B446" s="257"/>
      <c r="C446" s="256"/>
      <c r="D446" s="256"/>
      <c r="E446" s="259"/>
      <c r="G446" s="257"/>
      <c r="H446" s="256"/>
      <c r="I446" s="256"/>
      <c r="J446" s="259"/>
    </row>
    <row r="447" spans="2:10" ht="13.5">
      <c r="B447" s="257"/>
      <c r="C447" s="256"/>
      <c r="D447" s="256"/>
      <c r="E447" s="259"/>
      <c r="G447" s="257"/>
      <c r="H447" s="256"/>
      <c r="I447" s="256"/>
      <c r="J447" s="259"/>
    </row>
    <row r="448" spans="2:10" ht="13.5">
      <c r="B448" s="257"/>
      <c r="C448" s="256"/>
      <c r="D448" s="256"/>
      <c r="E448" s="259"/>
      <c r="G448" s="257"/>
      <c r="H448" s="256"/>
      <c r="I448" s="256"/>
      <c r="J448" s="259"/>
    </row>
    <row r="449" spans="2:10" ht="13.5">
      <c r="B449" s="257"/>
      <c r="C449" s="256"/>
      <c r="D449" s="256"/>
      <c r="E449" s="259"/>
      <c r="G449" s="257"/>
      <c r="H449" s="256"/>
      <c r="I449" s="256"/>
      <c r="J449" s="259"/>
    </row>
    <row r="450" spans="2:10" ht="13.5">
      <c r="B450" s="257"/>
      <c r="C450" s="256"/>
      <c r="D450" s="256"/>
      <c r="E450" s="259"/>
      <c r="G450" s="257"/>
      <c r="H450" s="256"/>
      <c r="I450" s="256"/>
      <c r="J450" s="259"/>
    </row>
    <row r="451" spans="2:10" ht="13.5">
      <c r="B451" s="257"/>
      <c r="C451" s="256"/>
      <c r="D451" s="256"/>
      <c r="E451" s="259"/>
      <c r="G451" s="257"/>
      <c r="H451" s="256"/>
      <c r="I451" s="256"/>
      <c r="J451" s="259"/>
    </row>
    <row r="452" spans="2:10" ht="13.5">
      <c r="B452" s="257"/>
      <c r="C452" s="256"/>
      <c r="D452" s="256"/>
      <c r="E452" s="259"/>
      <c r="G452" s="257"/>
      <c r="H452" s="256"/>
      <c r="I452" s="256"/>
      <c r="J452" s="259"/>
    </row>
    <row r="453" spans="2:10" ht="13.5">
      <c r="B453" s="257"/>
      <c r="C453" s="256"/>
      <c r="D453" s="256"/>
      <c r="E453" s="259"/>
      <c r="G453" s="257"/>
      <c r="H453" s="256"/>
      <c r="I453" s="256"/>
      <c r="J453" s="259"/>
    </row>
    <row r="454" spans="2:10" ht="13.5">
      <c r="B454" s="257"/>
      <c r="C454" s="256"/>
      <c r="D454" s="256"/>
      <c r="E454" s="259"/>
      <c r="G454" s="257"/>
      <c r="H454" s="256"/>
      <c r="I454" s="256"/>
      <c r="J454" s="259"/>
    </row>
    <row r="455" spans="2:10" ht="13.5">
      <c r="B455" s="257"/>
      <c r="C455" s="256"/>
      <c r="D455" s="256"/>
      <c r="E455" s="259"/>
      <c r="G455" s="257"/>
      <c r="H455" s="256"/>
      <c r="I455" s="256"/>
      <c r="J455" s="259"/>
    </row>
    <row r="456" spans="2:10" ht="13.5">
      <c r="B456" s="257"/>
      <c r="C456" s="256"/>
      <c r="D456" s="256"/>
      <c r="E456" s="259"/>
      <c r="G456" s="257"/>
      <c r="H456" s="256"/>
      <c r="I456" s="256"/>
      <c r="J456" s="259"/>
    </row>
    <row r="457" spans="2:10" ht="13.5">
      <c r="B457" s="257"/>
      <c r="C457" s="256"/>
      <c r="D457" s="256"/>
      <c r="E457" s="259"/>
      <c r="G457" s="257"/>
      <c r="H457" s="256"/>
      <c r="I457" s="256"/>
      <c r="J457" s="259"/>
    </row>
    <row r="458" spans="2:10" ht="13.5">
      <c r="B458" s="257"/>
      <c r="C458" s="256"/>
      <c r="D458" s="256"/>
      <c r="E458" s="259"/>
      <c r="G458" s="257"/>
      <c r="H458" s="256"/>
      <c r="I458" s="256"/>
      <c r="J458" s="259"/>
    </row>
    <row r="459" spans="2:10" ht="13.5">
      <c r="B459" s="257"/>
      <c r="C459" s="256"/>
      <c r="D459" s="256"/>
      <c r="E459" s="259"/>
      <c r="G459" s="257"/>
      <c r="H459" s="256"/>
      <c r="I459" s="256"/>
      <c r="J459" s="259"/>
    </row>
    <row r="460" spans="2:10" ht="13.5">
      <c r="B460" s="257"/>
      <c r="C460" s="256"/>
      <c r="D460" s="256"/>
      <c r="E460" s="259"/>
      <c r="G460" s="257"/>
      <c r="H460" s="256"/>
      <c r="I460" s="256"/>
      <c r="J460" s="259"/>
    </row>
    <row r="461" spans="2:10" ht="13.5">
      <c r="B461" s="257"/>
      <c r="C461" s="256"/>
      <c r="D461" s="256"/>
      <c r="E461" s="259"/>
      <c r="G461" s="257"/>
      <c r="H461" s="256"/>
      <c r="I461" s="256"/>
      <c r="J461" s="259"/>
    </row>
    <row r="462" spans="2:10" ht="13.5">
      <c r="B462" s="257"/>
      <c r="C462" s="256"/>
      <c r="D462" s="256"/>
      <c r="E462" s="259"/>
      <c r="G462" s="257"/>
      <c r="H462" s="256"/>
      <c r="I462" s="256"/>
      <c r="J462" s="259"/>
    </row>
    <row r="463" spans="2:10" ht="13.5">
      <c r="B463" s="257"/>
      <c r="C463" s="256"/>
      <c r="D463" s="256"/>
      <c r="E463" s="259"/>
      <c r="G463" s="257"/>
      <c r="H463" s="256"/>
      <c r="I463" s="256"/>
      <c r="J463" s="259"/>
    </row>
    <row r="464" spans="2:10" ht="13.5">
      <c r="B464" s="257"/>
      <c r="C464" s="256"/>
      <c r="D464" s="256"/>
      <c r="E464" s="259"/>
      <c r="G464" s="257"/>
      <c r="H464" s="256"/>
      <c r="I464" s="256"/>
      <c r="J464" s="259"/>
    </row>
    <row r="465" spans="2:10" ht="13.5">
      <c r="B465" s="257"/>
      <c r="C465" s="256"/>
      <c r="D465" s="256"/>
      <c r="E465" s="259"/>
      <c r="G465" s="257"/>
      <c r="H465" s="256"/>
      <c r="I465" s="256"/>
      <c r="J465" s="259"/>
    </row>
    <row r="466" spans="2:10" ht="13.5">
      <c r="B466" s="257"/>
      <c r="C466" s="256"/>
      <c r="D466" s="256"/>
      <c r="E466" s="259"/>
      <c r="G466" s="257"/>
      <c r="H466" s="256"/>
      <c r="I466" s="256"/>
      <c r="J466" s="259"/>
    </row>
    <row r="467" spans="2:10" ht="13.5">
      <c r="B467" s="257"/>
      <c r="C467" s="256"/>
      <c r="D467" s="256"/>
      <c r="E467" s="259"/>
      <c r="G467" s="257"/>
      <c r="H467" s="256"/>
      <c r="I467" s="256"/>
      <c r="J467" s="259"/>
    </row>
    <row r="468" spans="2:10" ht="13.5">
      <c r="B468" s="257"/>
      <c r="C468" s="256"/>
      <c r="D468" s="256"/>
      <c r="E468" s="259"/>
      <c r="G468" s="257"/>
      <c r="H468" s="256"/>
      <c r="I468" s="256"/>
      <c r="J468" s="259"/>
    </row>
    <row r="469" spans="2:10" ht="13.5">
      <c r="B469" s="257"/>
      <c r="C469" s="256"/>
      <c r="D469" s="256"/>
      <c r="E469" s="259"/>
      <c r="G469" s="257"/>
      <c r="H469" s="256"/>
      <c r="I469" s="256"/>
      <c r="J469" s="259"/>
    </row>
    <row r="470" spans="2:10" ht="13.5">
      <c r="B470" s="257"/>
      <c r="C470" s="256"/>
      <c r="D470" s="256"/>
      <c r="E470" s="259"/>
      <c r="G470" s="257"/>
      <c r="H470" s="256"/>
      <c r="I470" s="256"/>
      <c r="J470" s="259"/>
    </row>
    <row r="471" spans="2:10" ht="13.5">
      <c r="B471" s="257"/>
      <c r="C471" s="256"/>
      <c r="D471" s="256"/>
      <c r="E471" s="259"/>
      <c r="G471" s="257"/>
      <c r="H471" s="256"/>
      <c r="I471" s="256"/>
      <c r="J471" s="259"/>
    </row>
    <row r="472" spans="2:10" ht="13.5">
      <c r="B472" s="257"/>
      <c r="C472" s="256"/>
      <c r="D472" s="256"/>
      <c r="E472" s="259"/>
      <c r="G472" s="257"/>
      <c r="H472" s="256"/>
      <c r="I472" s="256"/>
      <c r="J472" s="259"/>
    </row>
    <row r="473" spans="2:10" ht="13.5">
      <c r="B473" s="257"/>
      <c r="C473" s="256"/>
      <c r="D473" s="256"/>
      <c r="E473" s="259"/>
      <c r="G473" s="257"/>
      <c r="H473" s="256"/>
      <c r="I473" s="256"/>
      <c r="J473" s="259"/>
    </row>
    <row r="474" spans="2:10" ht="13.5">
      <c r="B474" s="257"/>
      <c r="C474" s="256"/>
      <c r="D474" s="256"/>
      <c r="E474" s="259"/>
      <c r="G474" s="257"/>
      <c r="H474" s="256"/>
      <c r="I474" s="256"/>
      <c r="J474" s="259"/>
    </row>
    <row r="475" spans="2:10" ht="13.5">
      <c r="B475" s="257"/>
      <c r="C475" s="256"/>
      <c r="D475" s="256"/>
      <c r="E475" s="259"/>
      <c r="G475" s="257"/>
      <c r="H475" s="256"/>
      <c r="I475" s="256"/>
      <c r="J475" s="259"/>
    </row>
    <row r="476" spans="2:10" ht="13.5">
      <c r="B476" s="257"/>
      <c r="C476" s="256"/>
      <c r="D476" s="256"/>
      <c r="E476" s="259"/>
      <c r="G476" s="257"/>
      <c r="H476" s="256"/>
      <c r="I476" s="256"/>
      <c r="J476" s="259"/>
    </row>
    <row r="477" spans="2:10" ht="13.5">
      <c r="B477" s="257"/>
      <c r="C477" s="256"/>
      <c r="D477" s="256"/>
      <c r="E477" s="259"/>
      <c r="G477" s="257"/>
      <c r="H477" s="256"/>
      <c r="I477" s="256"/>
      <c r="J477" s="259"/>
    </row>
    <row r="478" spans="2:10" ht="13.5">
      <c r="B478" s="257"/>
      <c r="C478" s="256"/>
      <c r="D478" s="256"/>
      <c r="E478" s="259"/>
      <c r="G478" s="257"/>
      <c r="H478" s="256"/>
      <c r="I478" s="256"/>
      <c r="J478" s="259"/>
    </row>
    <row r="479" spans="2:10" ht="13.5">
      <c r="B479" s="257"/>
      <c r="C479" s="256"/>
      <c r="D479" s="256"/>
      <c r="E479" s="259"/>
      <c r="G479" s="257"/>
      <c r="H479" s="256"/>
      <c r="I479" s="256"/>
      <c r="J479" s="259"/>
    </row>
    <row r="480" spans="2:10" ht="13.5">
      <c r="B480" s="257"/>
      <c r="C480" s="256"/>
      <c r="D480" s="256"/>
      <c r="E480" s="259"/>
      <c r="G480" s="257"/>
      <c r="H480" s="256"/>
      <c r="I480" s="256"/>
      <c r="J480" s="259"/>
    </row>
    <row r="481" spans="2:10" ht="13.5">
      <c r="B481" s="257"/>
      <c r="C481" s="256"/>
      <c r="D481" s="256"/>
      <c r="E481" s="259"/>
      <c r="G481" s="257"/>
      <c r="H481" s="256"/>
      <c r="I481" s="256"/>
      <c r="J481" s="259"/>
    </row>
    <row r="482" spans="2:10" ht="13.5">
      <c r="B482" s="257"/>
      <c r="C482" s="256"/>
      <c r="D482" s="256"/>
      <c r="E482" s="259"/>
      <c r="G482" s="257"/>
      <c r="H482" s="256"/>
      <c r="I482" s="256"/>
      <c r="J482" s="259"/>
    </row>
    <row r="483" spans="2:10" ht="13.5">
      <c r="B483" s="257"/>
      <c r="C483" s="256"/>
      <c r="D483" s="256"/>
      <c r="E483" s="259"/>
      <c r="G483" s="257"/>
      <c r="H483" s="256"/>
      <c r="I483" s="256"/>
      <c r="J483" s="259"/>
    </row>
    <row r="484" spans="2:10" ht="13.5">
      <c r="B484" s="257"/>
      <c r="C484" s="256"/>
      <c r="D484" s="256"/>
      <c r="E484" s="259"/>
      <c r="G484" s="257"/>
      <c r="H484" s="256"/>
      <c r="I484" s="256"/>
      <c r="J484" s="259"/>
    </row>
    <row r="485" spans="2:10" ht="13.5">
      <c r="B485" s="257"/>
      <c r="C485" s="256"/>
      <c r="D485" s="256"/>
      <c r="E485" s="259"/>
      <c r="G485" s="257"/>
      <c r="H485" s="256"/>
      <c r="I485" s="256"/>
      <c r="J485" s="259"/>
    </row>
    <row r="486" spans="2:10" ht="13.5">
      <c r="B486" s="257"/>
      <c r="C486" s="256"/>
      <c r="D486" s="256"/>
      <c r="E486" s="259"/>
      <c r="G486" s="257"/>
      <c r="H486" s="256"/>
      <c r="I486" s="256"/>
      <c r="J486" s="259"/>
    </row>
    <row r="487" spans="2:10" ht="13.5">
      <c r="B487" s="257"/>
      <c r="C487" s="256"/>
      <c r="D487" s="256"/>
      <c r="E487" s="259"/>
      <c r="G487" s="257"/>
      <c r="H487" s="256"/>
      <c r="I487" s="256"/>
      <c r="J487" s="259"/>
    </row>
    <row r="488" spans="2:10" ht="13.5">
      <c r="B488" s="257"/>
      <c r="C488" s="256"/>
      <c r="D488" s="256"/>
      <c r="E488" s="259"/>
      <c r="G488" s="257"/>
      <c r="H488" s="256"/>
      <c r="I488" s="256"/>
      <c r="J488" s="259"/>
    </row>
    <row r="489" spans="2:10" ht="13.5">
      <c r="B489" s="257"/>
      <c r="C489" s="256"/>
      <c r="D489" s="256"/>
      <c r="E489" s="259"/>
      <c r="G489" s="257"/>
      <c r="H489" s="256"/>
      <c r="I489" s="256"/>
      <c r="J489" s="259"/>
    </row>
    <row r="490" spans="2:10" ht="13.5">
      <c r="B490" s="257"/>
      <c r="C490" s="256"/>
      <c r="D490" s="256"/>
      <c r="E490" s="259"/>
      <c r="G490" s="257"/>
      <c r="H490" s="256"/>
      <c r="I490" s="256"/>
      <c r="J490" s="259"/>
    </row>
    <row r="491" spans="2:10" ht="13.5">
      <c r="B491" s="257"/>
      <c r="C491" s="256"/>
      <c r="D491" s="256"/>
      <c r="E491" s="259"/>
      <c r="G491" s="257"/>
      <c r="H491" s="256"/>
      <c r="I491" s="256"/>
      <c r="J491" s="259"/>
    </row>
    <row r="492" spans="2:10" ht="13.5">
      <c r="B492" s="257"/>
      <c r="C492" s="256"/>
      <c r="D492" s="256"/>
      <c r="E492" s="259"/>
      <c r="G492" s="257"/>
      <c r="H492" s="256"/>
      <c r="I492" s="256"/>
      <c r="J492" s="259"/>
    </row>
    <row r="493" spans="2:10" ht="13.5">
      <c r="B493" s="257"/>
      <c r="C493" s="256"/>
      <c r="D493" s="256"/>
      <c r="E493" s="259"/>
      <c r="G493" s="257"/>
      <c r="H493" s="256"/>
      <c r="I493" s="256"/>
      <c r="J493" s="259"/>
    </row>
    <row r="494" spans="2:10" ht="13.5">
      <c r="B494" s="257"/>
      <c r="C494" s="256"/>
      <c r="D494" s="256"/>
      <c r="E494" s="259"/>
      <c r="G494" s="257"/>
      <c r="H494" s="256"/>
      <c r="I494" s="256"/>
      <c r="J494" s="259"/>
    </row>
    <row r="495" spans="2:10" ht="13.5">
      <c r="B495" s="257"/>
      <c r="C495" s="256"/>
      <c r="D495" s="256"/>
      <c r="E495" s="259"/>
      <c r="G495" s="257"/>
      <c r="H495" s="256"/>
      <c r="I495" s="256"/>
      <c r="J495" s="259"/>
    </row>
    <row r="496" spans="2:10" ht="13.5">
      <c r="B496" s="257"/>
      <c r="C496" s="256"/>
      <c r="D496" s="256"/>
      <c r="E496" s="259"/>
      <c r="G496" s="257"/>
      <c r="H496" s="256"/>
      <c r="I496" s="256"/>
      <c r="J496" s="259"/>
    </row>
    <row r="497" spans="2:10" ht="13.5">
      <c r="B497" s="257"/>
      <c r="C497" s="256"/>
      <c r="D497" s="256"/>
      <c r="E497" s="259"/>
      <c r="G497" s="257"/>
      <c r="H497" s="256"/>
      <c r="I497" s="256"/>
      <c r="J497" s="259"/>
    </row>
    <row r="498" spans="2:10" ht="13.5">
      <c r="B498" s="257"/>
      <c r="C498" s="256"/>
      <c r="D498" s="256"/>
      <c r="E498" s="259"/>
      <c r="G498" s="257"/>
      <c r="H498" s="256"/>
      <c r="I498" s="256"/>
      <c r="J498" s="259"/>
    </row>
    <row r="499" spans="2:10" ht="13.5">
      <c r="B499" s="257"/>
      <c r="C499" s="256"/>
      <c r="D499" s="256"/>
      <c r="E499" s="259"/>
      <c r="G499" s="257"/>
      <c r="H499" s="256"/>
      <c r="I499" s="256"/>
      <c r="J499" s="259"/>
    </row>
    <row r="500" spans="2:10" ht="14.25" thickBot="1">
      <c r="B500" s="262"/>
      <c r="C500" s="263"/>
      <c r="D500" s="263"/>
      <c r="E500" s="264"/>
      <c r="G500" s="262"/>
      <c r="H500" s="263"/>
      <c r="I500" s="263"/>
      <c r="J500" s="264"/>
    </row>
    <row r="502" ht="13.5">
      <c r="G502" t="s">
        <v>194</v>
      </c>
    </row>
    <row r="504" ht="13.5">
      <c r="G504" t="s">
        <v>161</v>
      </c>
    </row>
  </sheetData>
  <sheetProtection password="9E87" sheet="1"/>
  <mergeCells count="11">
    <mergeCell ref="N5:O5"/>
    <mergeCell ref="C1:F1"/>
    <mergeCell ref="D2:G2"/>
    <mergeCell ref="B3:C3"/>
    <mergeCell ref="B4:C4"/>
    <mergeCell ref="B69:E69"/>
    <mergeCell ref="G69:J69"/>
    <mergeCell ref="D6:E6"/>
    <mergeCell ref="I6:J6"/>
    <mergeCell ref="D5:E5"/>
    <mergeCell ref="I5:J5"/>
  </mergeCells>
  <conditionalFormatting sqref="B6">
    <cfRule type="expression" priority="1" dxfId="42" stopIfTrue="1">
      <formula>$G16="女"</formula>
    </cfRule>
  </conditionalFormatting>
  <dataValidations count="7">
    <dataValidation allowBlank="1" imeMode="disabled" sqref="H6"/>
    <dataValidation allowBlank="1" imeMode="fullAlpha" sqref="K6:L6"/>
    <dataValidation allowBlank="1" showInputMessage="1" showErrorMessage="1" imeMode="disabled" sqref="C6"/>
    <dataValidation type="list" allowBlank="1" showInputMessage="1" showErrorMessage="1" sqref="D16:D17">
      <formula1>$AG$38:$AG$42</formula1>
    </dataValidation>
    <dataValidation type="list" allowBlank="1" showInputMessage="1" showErrorMessage="1" sqref="B6">
      <formula1>区分</formula1>
    </dataValidation>
    <dataValidation type="list" allowBlank="1" showInputMessage="1" showErrorMessage="1" sqref="D6:E6">
      <formula1>IF($B$6="小学",小学校名,高校名)</formula1>
    </dataValidation>
    <dataValidation type="list" allowBlank="1" showInputMessage="1" showErrorMessage="1" sqref="G70:J70 B70:E70">
      <formula1>G$70:G$400</formula1>
    </dataValidation>
  </dataValidations>
  <printOptions/>
  <pageMargins left="0.75" right="0.75" top="1" bottom="1" header="0.512" footer="0.51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S153"/>
  <sheetViews>
    <sheetView zoomScalePageLayoutView="0" workbookViewId="0" topLeftCell="B2">
      <selection activeCell="U12" sqref="U12"/>
    </sheetView>
  </sheetViews>
  <sheetFormatPr defaultColWidth="9.00390625" defaultRowHeight="13.5"/>
  <cols>
    <col min="1" max="1" width="2.25390625" style="0" hidden="1" customWidth="1"/>
    <col min="2" max="2" width="4.75390625" style="0" customWidth="1"/>
    <col min="3" max="4" width="0" style="0" hidden="1" customWidth="1"/>
    <col min="5" max="5" width="4.25390625" style="0" hidden="1" customWidth="1"/>
    <col min="7" max="7" width="5.75390625" style="0" hidden="1" customWidth="1"/>
    <col min="8" max="9" width="22.125" style="0" customWidth="1"/>
    <col min="10" max="10" width="5.25390625" style="0" bestFit="1" customWidth="1"/>
    <col min="11" max="11" width="3.625" style="0" customWidth="1"/>
    <col min="12" max="12" width="7.875" style="0" customWidth="1"/>
    <col min="13" max="14" width="4.375" style="0" customWidth="1"/>
    <col min="15" max="15" width="10.00390625" style="0" hidden="1" customWidth="1"/>
    <col min="16" max="16" width="8.25390625" style="0" hidden="1" customWidth="1"/>
    <col min="17" max="18" width="9.00390625" style="0" hidden="1" customWidth="1"/>
    <col min="19" max="19" width="7.00390625" style="0" hidden="1" customWidth="1"/>
  </cols>
  <sheetData>
    <row r="1" spans="2:17" ht="18.75" hidden="1">
      <c r="B1" s="1"/>
      <c r="C1" s="2"/>
      <c r="D1" s="3" t="s">
        <v>221</v>
      </c>
      <c r="E1" s="113" t="s">
        <v>220</v>
      </c>
      <c r="F1" s="5"/>
      <c r="G1" s="4"/>
      <c r="H1" s="4"/>
      <c r="I1" s="4"/>
      <c r="J1" s="4"/>
      <c r="K1" s="4"/>
      <c r="L1" s="4"/>
      <c r="M1" s="4"/>
      <c r="N1" s="4"/>
      <c r="O1" s="7" t="s">
        <v>222</v>
      </c>
      <c r="P1" s="7" t="s">
        <v>222</v>
      </c>
      <c r="Q1" s="150"/>
    </row>
    <row r="2" spans="2:16" ht="14.25" customHeight="1">
      <c r="B2" s="337" t="s">
        <v>197</v>
      </c>
      <c r="C2" s="8" t="s">
        <v>6</v>
      </c>
      <c r="D2" s="339" t="s">
        <v>2</v>
      </c>
      <c r="F2" s="233" t="s">
        <v>7</v>
      </c>
      <c r="G2" s="341" t="s">
        <v>8</v>
      </c>
      <c r="H2" s="9" t="s">
        <v>9</v>
      </c>
      <c r="I2" s="9" t="s">
        <v>10</v>
      </c>
      <c r="J2" s="345" t="s">
        <v>11</v>
      </c>
      <c r="K2" s="347" t="s">
        <v>12</v>
      </c>
      <c r="L2" s="349" t="s">
        <v>13</v>
      </c>
      <c r="M2" s="349"/>
      <c r="N2" s="349"/>
      <c r="O2" s="350" t="s">
        <v>3</v>
      </c>
      <c r="P2" s="343" t="s">
        <v>14</v>
      </c>
    </row>
    <row r="3" spans="2:19" ht="52.5" customHeight="1" thickBot="1">
      <c r="B3" s="338"/>
      <c r="C3" s="10" t="s">
        <v>15</v>
      </c>
      <c r="D3" s="340"/>
      <c r="E3" s="11" t="s">
        <v>16</v>
      </c>
      <c r="F3" s="115" t="s">
        <v>17</v>
      </c>
      <c r="G3" s="342"/>
      <c r="H3" s="116" t="s">
        <v>18</v>
      </c>
      <c r="I3" s="117" t="s">
        <v>19</v>
      </c>
      <c r="J3" s="346"/>
      <c r="K3" s="348"/>
      <c r="L3" s="118" t="s">
        <v>20</v>
      </c>
      <c r="M3" s="110" t="s">
        <v>21</v>
      </c>
      <c r="N3" s="110" t="s">
        <v>22</v>
      </c>
      <c r="O3" s="351"/>
      <c r="P3" s="344"/>
      <c r="S3" t="str">
        <f>'所属データ'!B6</f>
        <v>小学</v>
      </c>
    </row>
    <row r="4" spans="1:19" ht="15.75" thickBot="1" thickTop="1">
      <c r="A4" t="str">
        <f>K4&amp;TEXT(F4,0)</f>
        <v>0</v>
      </c>
      <c r="B4" s="12">
        <v>1</v>
      </c>
      <c r="C4" s="13"/>
      <c r="D4" s="72" t="e">
        <f>+'所属データ'!$C$6</f>
        <v>#N/A</v>
      </c>
      <c r="E4" s="14">
        <f>+IF('所属データ'!$A$4&gt;0,'所属データ'!$A$4,"")</f>
      </c>
      <c r="F4" s="138"/>
      <c r="G4" s="139"/>
      <c r="H4" s="140"/>
      <c r="I4" s="141"/>
      <c r="J4" s="142"/>
      <c r="K4" s="143"/>
      <c r="L4" s="143"/>
      <c r="M4" s="143"/>
      <c r="N4" s="143"/>
      <c r="O4" s="114" t="e">
        <f>'所属データ'!$G$6</f>
        <v>#N/A</v>
      </c>
      <c r="P4" s="15" t="e">
        <f>所属データ!#REF!</f>
        <v>#REF!</v>
      </c>
      <c r="S4" s="177">
        <v>75</v>
      </c>
    </row>
    <row r="5" spans="1:19" ht="15.75" thickBot="1" thickTop="1">
      <c r="A5" t="str">
        <f aca="true" t="shared" si="0" ref="A5:A67">K5&amp;TEXT(F5,0)</f>
        <v>0</v>
      </c>
      <c r="B5" s="12">
        <v>2</v>
      </c>
      <c r="C5" s="13"/>
      <c r="D5" s="72" t="e">
        <f>+'所属データ'!$C$6</f>
        <v>#N/A</v>
      </c>
      <c r="E5" s="14">
        <f>+IF('所属データ'!$A$4&gt;0,'所属データ'!$A$4,"")</f>
      </c>
      <c r="F5" s="138"/>
      <c r="G5" s="139"/>
      <c r="H5" s="140"/>
      <c r="I5" s="141"/>
      <c r="J5" s="142"/>
      <c r="K5" s="143"/>
      <c r="L5" s="143"/>
      <c r="M5" s="143"/>
      <c r="N5" s="143"/>
      <c r="O5" s="114" t="e">
        <f>'所属データ'!$G$6</f>
        <v>#N/A</v>
      </c>
      <c r="P5" s="15" t="e">
        <f>所属データ!#REF!</f>
        <v>#REF!</v>
      </c>
      <c r="S5" s="177">
        <v>76</v>
      </c>
    </row>
    <row r="6" spans="1:19" ht="15.75" thickBot="1" thickTop="1">
      <c r="A6" t="str">
        <f t="shared" si="0"/>
        <v>0</v>
      </c>
      <c r="B6" s="12">
        <v>3</v>
      </c>
      <c r="C6" s="13"/>
      <c r="D6" s="72" t="e">
        <f>+'所属データ'!$C$6</f>
        <v>#N/A</v>
      </c>
      <c r="E6" s="14">
        <f>+IF('所属データ'!$A$4&gt;0,'所属データ'!$A$4,"")</f>
      </c>
      <c r="F6" s="138"/>
      <c r="G6" s="139"/>
      <c r="H6" s="140"/>
      <c r="I6" s="141"/>
      <c r="J6" s="142"/>
      <c r="K6" s="143"/>
      <c r="L6" s="143"/>
      <c r="M6" s="143"/>
      <c r="N6" s="143"/>
      <c r="O6" s="114" t="e">
        <f>'所属データ'!$G$6</f>
        <v>#N/A</v>
      </c>
      <c r="P6" s="15" t="e">
        <f>所属データ!#REF!</f>
        <v>#REF!</v>
      </c>
      <c r="S6" s="177">
        <v>77</v>
      </c>
    </row>
    <row r="7" spans="1:19" ht="15.75" thickBot="1" thickTop="1">
      <c r="A7" t="str">
        <f t="shared" si="0"/>
        <v>0</v>
      </c>
      <c r="B7" s="12">
        <v>4</v>
      </c>
      <c r="C7" s="13"/>
      <c r="D7" s="72" t="e">
        <f>+'所属データ'!$C$6</f>
        <v>#N/A</v>
      </c>
      <c r="E7" s="14">
        <f>+IF('所属データ'!$A$4&gt;0,'所属データ'!$A$4,"")</f>
      </c>
      <c r="F7" s="138"/>
      <c r="G7" s="139"/>
      <c r="H7" s="140"/>
      <c r="I7" s="141"/>
      <c r="J7" s="142"/>
      <c r="K7" s="143"/>
      <c r="L7" s="143"/>
      <c r="M7" s="143"/>
      <c r="N7" s="143"/>
      <c r="O7" s="114" t="e">
        <f>'所属データ'!$G$6</f>
        <v>#N/A</v>
      </c>
      <c r="P7" s="15" t="e">
        <f>所属データ!#REF!</f>
        <v>#REF!</v>
      </c>
      <c r="S7" s="177">
        <v>78</v>
      </c>
    </row>
    <row r="8" spans="1:19" ht="15.75" thickBot="1" thickTop="1">
      <c r="A8" t="str">
        <f t="shared" si="0"/>
        <v>0</v>
      </c>
      <c r="B8" s="12">
        <v>5</v>
      </c>
      <c r="C8" s="13"/>
      <c r="D8" s="72" t="e">
        <f>+'所属データ'!$C$6</f>
        <v>#N/A</v>
      </c>
      <c r="E8" s="14">
        <f>+IF('所属データ'!$A$4&gt;0,'所属データ'!$A$4,"")</f>
      </c>
      <c r="F8" s="138"/>
      <c r="G8" s="139"/>
      <c r="H8" s="140"/>
      <c r="I8" s="141"/>
      <c r="J8" s="142"/>
      <c r="K8" s="143"/>
      <c r="L8" s="143"/>
      <c r="M8" s="143"/>
      <c r="N8" s="143"/>
      <c r="O8" s="114" t="e">
        <f>'所属データ'!$G$6</f>
        <v>#N/A</v>
      </c>
      <c r="P8" s="15" t="e">
        <f>所属データ!#REF!</f>
        <v>#REF!</v>
      </c>
      <c r="S8" s="177">
        <v>79</v>
      </c>
    </row>
    <row r="9" spans="1:19" ht="15.75" thickBot="1" thickTop="1">
      <c r="A9" t="str">
        <f t="shared" si="0"/>
        <v>0</v>
      </c>
      <c r="B9" s="12">
        <v>6</v>
      </c>
      <c r="C9" s="13"/>
      <c r="D9" s="72" t="e">
        <f>+'所属データ'!$C$6</f>
        <v>#N/A</v>
      </c>
      <c r="E9" s="14">
        <f>+IF('所属データ'!$A$4&gt;0,'所属データ'!$A$4,"")</f>
      </c>
      <c r="F9" s="138"/>
      <c r="G9" s="139"/>
      <c r="H9" s="140"/>
      <c r="I9" s="141"/>
      <c r="J9" s="142"/>
      <c r="K9" s="143"/>
      <c r="L9" s="143"/>
      <c r="M9" s="143"/>
      <c r="N9" s="143"/>
      <c r="O9" s="114" t="e">
        <f>'所属データ'!$G$6</f>
        <v>#N/A</v>
      </c>
      <c r="P9" s="15" t="e">
        <f>所属データ!#REF!</f>
        <v>#REF!</v>
      </c>
      <c r="S9" s="177">
        <v>80</v>
      </c>
    </row>
    <row r="10" spans="1:19" ht="15.75" thickBot="1" thickTop="1">
      <c r="A10" t="str">
        <f t="shared" si="0"/>
        <v>0</v>
      </c>
      <c r="B10" s="12">
        <v>7</v>
      </c>
      <c r="C10" s="13"/>
      <c r="D10" s="72" t="e">
        <f>+'所属データ'!$C$6</f>
        <v>#N/A</v>
      </c>
      <c r="E10" s="14">
        <f>+IF('所属データ'!$A$4&gt;0,'所属データ'!$A$4,"")</f>
      </c>
      <c r="F10" s="138"/>
      <c r="G10" s="139"/>
      <c r="H10" s="140"/>
      <c r="I10" s="141"/>
      <c r="J10" s="142"/>
      <c r="K10" s="143"/>
      <c r="L10" s="143"/>
      <c r="M10" s="143"/>
      <c r="N10" s="143"/>
      <c r="O10" s="114" t="e">
        <f>'所属データ'!$G$6</f>
        <v>#N/A</v>
      </c>
      <c r="P10" s="15" t="e">
        <f>所属データ!#REF!</f>
        <v>#REF!</v>
      </c>
      <c r="S10" s="177">
        <v>81</v>
      </c>
    </row>
    <row r="11" spans="1:19" ht="15.75" thickBot="1" thickTop="1">
      <c r="A11" t="str">
        <f t="shared" si="0"/>
        <v>0</v>
      </c>
      <c r="B11" s="12">
        <v>8</v>
      </c>
      <c r="C11" s="13"/>
      <c r="D11" s="72" t="e">
        <f>+'所属データ'!$C$6</f>
        <v>#N/A</v>
      </c>
      <c r="E11" s="14">
        <f>+IF('所属データ'!$A$4&gt;0,'所属データ'!$A$4,"")</f>
      </c>
      <c r="F11" s="138"/>
      <c r="G11" s="139"/>
      <c r="H11" s="140"/>
      <c r="I11" s="141"/>
      <c r="J11" s="142"/>
      <c r="K11" s="143"/>
      <c r="L11" s="143"/>
      <c r="M11" s="143"/>
      <c r="N11" s="143"/>
      <c r="O11" s="114" t="e">
        <f>'所属データ'!$G$6</f>
        <v>#N/A</v>
      </c>
      <c r="P11" s="15" t="e">
        <f>所属データ!#REF!</f>
        <v>#REF!</v>
      </c>
      <c r="S11" s="177">
        <v>82</v>
      </c>
    </row>
    <row r="12" spans="1:19" ht="15.75" thickBot="1" thickTop="1">
      <c r="A12" t="str">
        <f t="shared" si="0"/>
        <v>0</v>
      </c>
      <c r="B12" s="12">
        <v>9</v>
      </c>
      <c r="C12" s="13"/>
      <c r="D12" s="72" t="e">
        <f>+'所属データ'!$C$6</f>
        <v>#N/A</v>
      </c>
      <c r="E12" s="14">
        <f>+IF('所属データ'!$A$4&gt;0,'所属データ'!$A$4,"")</f>
      </c>
      <c r="F12" s="138"/>
      <c r="G12" s="139"/>
      <c r="H12" s="140"/>
      <c r="I12" s="141"/>
      <c r="J12" s="142"/>
      <c r="K12" s="143"/>
      <c r="L12" s="143"/>
      <c r="M12" s="143"/>
      <c r="N12" s="143"/>
      <c r="O12" s="114" t="e">
        <f>'所属データ'!$G$6</f>
        <v>#N/A</v>
      </c>
      <c r="P12" s="15" t="e">
        <f>所属データ!#REF!</f>
        <v>#REF!</v>
      </c>
      <c r="S12" s="177">
        <v>83</v>
      </c>
    </row>
    <row r="13" spans="1:19" ht="15.75" thickBot="1" thickTop="1">
      <c r="A13" t="str">
        <f t="shared" si="0"/>
        <v>0</v>
      </c>
      <c r="B13" s="12">
        <v>10</v>
      </c>
      <c r="C13" s="13"/>
      <c r="D13" s="72" t="e">
        <f>+'所属データ'!$C$6</f>
        <v>#N/A</v>
      </c>
      <c r="E13" s="14">
        <f>+IF('所属データ'!$A$4&gt;0,'所属データ'!$A$4,"")</f>
      </c>
      <c r="F13" s="138"/>
      <c r="G13" s="139"/>
      <c r="H13" s="140"/>
      <c r="I13" s="141"/>
      <c r="J13" s="142"/>
      <c r="K13" s="143"/>
      <c r="L13" s="143"/>
      <c r="M13" s="143"/>
      <c r="N13" s="143"/>
      <c r="O13" s="114" t="e">
        <f>'所属データ'!$G$6</f>
        <v>#N/A</v>
      </c>
      <c r="P13" s="15" t="e">
        <f>所属データ!#REF!</f>
        <v>#REF!</v>
      </c>
      <c r="S13" s="177">
        <v>84</v>
      </c>
    </row>
    <row r="14" spans="1:19" ht="15.75" thickBot="1" thickTop="1">
      <c r="A14" t="str">
        <f t="shared" si="0"/>
        <v>0</v>
      </c>
      <c r="B14" s="12">
        <v>11</v>
      </c>
      <c r="C14" s="13"/>
      <c r="D14" s="72" t="e">
        <f>+'所属データ'!$C$6</f>
        <v>#N/A</v>
      </c>
      <c r="E14" s="14">
        <f>+IF('所属データ'!$A$4&gt;0,'所属データ'!$A$4,"")</f>
      </c>
      <c r="F14" s="138"/>
      <c r="G14" s="139"/>
      <c r="H14" s="140"/>
      <c r="I14" s="141"/>
      <c r="J14" s="142"/>
      <c r="K14" s="143"/>
      <c r="L14" s="143"/>
      <c r="M14" s="143"/>
      <c r="N14" s="143"/>
      <c r="O14" s="114" t="e">
        <f>'所属データ'!$G$6</f>
        <v>#N/A</v>
      </c>
      <c r="P14" s="15" t="e">
        <f>所属データ!#REF!</f>
        <v>#REF!</v>
      </c>
      <c r="S14" s="177">
        <v>85</v>
      </c>
    </row>
    <row r="15" spans="1:19" ht="15.75" thickBot="1" thickTop="1">
      <c r="A15" t="str">
        <f t="shared" si="0"/>
        <v>0</v>
      </c>
      <c r="B15" s="12">
        <v>12</v>
      </c>
      <c r="C15" s="13"/>
      <c r="D15" s="72" t="e">
        <f>+'所属データ'!$C$6</f>
        <v>#N/A</v>
      </c>
      <c r="E15" s="14">
        <f>+IF('所属データ'!$A$4&gt;0,'所属データ'!$A$4,"")</f>
      </c>
      <c r="F15" s="138"/>
      <c r="G15" s="139"/>
      <c r="H15" s="140"/>
      <c r="I15" s="141"/>
      <c r="J15" s="142"/>
      <c r="K15" s="143"/>
      <c r="L15" s="143"/>
      <c r="M15" s="143"/>
      <c r="N15" s="143"/>
      <c r="O15" s="114" t="e">
        <f>'所属データ'!$G$6</f>
        <v>#N/A</v>
      </c>
      <c r="P15" s="15" t="e">
        <f>所属データ!#REF!</f>
        <v>#REF!</v>
      </c>
      <c r="S15" s="177">
        <v>86</v>
      </c>
    </row>
    <row r="16" spans="1:19" ht="15.75" thickBot="1" thickTop="1">
      <c r="A16" t="str">
        <f t="shared" si="0"/>
        <v>0</v>
      </c>
      <c r="B16" s="12">
        <v>13</v>
      </c>
      <c r="C16" s="13"/>
      <c r="D16" s="72" t="e">
        <f>+'所属データ'!$C$6</f>
        <v>#N/A</v>
      </c>
      <c r="E16" s="14">
        <f>+IF('所属データ'!$A$4&gt;0,'所属データ'!$A$4,"")</f>
      </c>
      <c r="F16" s="138"/>
      <c r="G16" s="139"/>
      <c r="H16" s="140"/>
      <c r="I16" s="141"/>
      <c r="J16" s="142"/>
      <c r="K16" s="143"/>
      <c r="L16" s="143"/>
      <c r="M16" s="143"/>
      <c r="N16" s="143"/>
      <c r="O16" s="114" t="e">
        <f>'所属データ'!$G$6</f>
        <v>#N/A</v>
      </c>
      <c r="P16" s="15" t="e">
        <f>所属データ!#REF!</f>
        <v>#REF!</v>
      </c>
      <c r="S16" s="177">
        <v>87</v>
      </c>
    </row>
    <row r="17" spans="1:19" ht="15.75" thickBot="1" thickTop="1">
      <c r="A17" t="str">
        <f t="shared" si="0"/>
        <v>0</v>
      </c>
      <c r="B17" s="12">
        <v>14</v>
      </c>
      <c r="C17" s="13"/>
      <c r="D17" s="72" t="e">
        <f>+'所属データ'!$C$6</f>
        <v>#N/A</v>
      </c>
      <c r="E17" s="14">
        <f>+IF('所属データ'!$A$4&gt;0,'所属データ'!$A$4,"")</f>
      </c>
      <c r="F17" s="138"/>
      <c r="G17" s="139"/>
      <c r="H17" s="140"/>
      <c r="I17" s="141"/>
      <c r="J17" s="142"/>
      <c r="K17" s="143"/>
      <c r="L17" s="143"/>
      <c r="M17" s="143"/>
      <c r="N17" s="143"/>
      <c r="O17" s="114" t="e">
        <f>'所属データ'!$G$6</f>
        <v>#N/A</v>
      </c>
      <c r="P17" s="15" t="e">
        <f>所属データ!#REF!</f>
        <v>#REF!</v>
      </c>
      <c r="S17" s="177">
        <v>88</v>
      </c>
    </row>
    <row r="18" spans="1:19" ht="15.75" thickBot="1" thickTop="1">
      <c r="A18" t="str">
        <f t="shared" si="0"/>
        <v>0</v>
      </c>
      <c r="B18" s="12">
        <v>15</v>
      </c>
      <c r="C18" s="13"/>
      <c r="D18" s="72" t="e">
        <f>+'所属データ'!$C$6</f>
        <v>#N/A</v>
      </c>
      <c r="E18" s="14">
        <f>+IF('所属データ'!$A$4&gt;0,'所属データ'!$A$4,"")</f>
      </c>
      <c r="F18" s="138"/>
      <c r="G18" s="139"/>
      <c r="H18" s="140"/>
      <c r="I18" s="141"/>
      <c r="J18" s="142"/>
      <c r="K18" s="143"/>
      <c r="L18" s="143"/>
      <c r="M18" s="143"/>
      <c r="N18" s="143"/>
      <c r="O18" s="114" t="e">
        <f>'所属データ'!$G$6</f>
        <v>#N/A</v>
      </c>
      <c r="P18" s="15" t="e">
        <f>所属データ!#REF!</f>
        <v>#REF!</v>
      </c>
      <c r="S18" s="177">
        <v>89</v>
      </c>
    </row>
    <row r="19" spans="1:19" ht="15.75" thickBot="1" thickTop="1">
      <c r="A19" t="str">
        <f t="shared" si="0"/>
        <v>0</v>
      </c>
      <c r="B19" s="12">
        <v>16</v>
      </c>
      <c r="C19" s="13"/>
      <c r="D19" s="72" t="e">
        <f>+'所属データ'!$C$6</f>
        <v>#N/A</v>
      </c>
      <c r="E19" s="14">
        <f>+IF('所属データ'!$A$4&gt;0,'所属データ'!$A$4,"")</f>
      </c>
      <c r="F19" s="138"/>
      <c r="G19" s="139"/>
      <c r="H19" s="140"/>
      <c r="I19" s="141"/>
      <c r="J19" s="142"/>
      <c r="K19" s="143"/>
      <c r="L19" s="143"/>
      <c r="M19" s="143"/>
      <c r="N19" s="143"/>
      <c r="O19" s="114" t="e">
        <f>'所属データ'!$G$6</f>
        <v>#N/A</v>
      </c>
      <c r="P19" s="15" t="e">
        <f>所属データ!#REF!</f>
        <v>#REF!</v>
      </c>
      <c r="S19" s="177">
        <v>90</v>
      </c>
    </row>
    <row r="20" spans="1:19" ht="15.75" thickBot="1" thickTop="1">
      <c r="A20" t="str">
        <f t="shared" si="0"/>
        <v>0</v>
      </c>
      <c r="B20" s="12">
        <v>17</v>
      </c>
      <c r="C20" s="13"/>
      <c r="D20" s="72" t="e">
        <f>+'所属データ'!$C$6</f>
        <v>#N/A</v>
      </c>
      <c r="E20" s="14">
        <f>+IF('所属データ'!$A$4&gt;0,'所属データ'!$A$4,"")</f>
      </c>
      <c r="F20" s="138"/>
      <c r="G20" s="139"/>
      <c r="H20" s="140"/>
      <c r="I20" s="141"/>
      <c r="J20" s="142"/>
      <c r="K20" s="143"/>
      <c r="L20" s="143"/>
      <c r="M20" s="143"/>
      <c r="N20" s="143"/>
      <c r="O20" s="114" t="e">
        <f>'所属データ'!$G$6</f>
        <v>#N/A</v>
      </c>
      <c r="P20" s="15" t="e">
        <f>所属データ!#REF!</f>
        <v>#REF!</v>
      </c>
      <c r="S20" s="177">
        <v>91</v>
      </c>
    </row>
    <row r="21" spans="1:19" ht="15.75" thickBot="1" thickTop="1">
      <c r="A21" t="str">
        <f t="shared" si="0"/>
        <v>0</v>
      </c>
      <c r="B21" s="12">
        <v>18</v>
      </c>
      <c r="C21" s="13"/>
      <c r="D21" s="72" t="e">
        <f>+'所属データ'!$C$6</f>
        <v>#N/A</v>
      </c>
      <c r="E21" s="14">
        <f>+IF('所属データ'!$A$4&gt;0,'所属データ'!$A$4,"")</f>
      </c>
      <c r="F21" s="138"/>
      <c r="G21" s="139"/>
      <c r="H21" s="140"/>
      <c r="I21" s="141"/>
      <c r="J21" s="142"/>
      <c r="K21" s="143"/>
      <c r="L21" s="143"/>
      <c r="M21" s="143"/>
      <c r="N21" s="143"/>
      <c r="O21" s="114" t="e">
        <f>'所属データ'!$G$6</f>
        <v>#N/A</v>
      </c>
      <c r="P21" s="15" t="e">
        <f>所属データ!#REF!</f>
        <v>#REF!</v>
      </c>
      <c r="S21" s="177">
        <v>92</v>
      </c>
    </row>
    <row r="22" spans="1:19" ht="15.75" thickBot="1" thickTop="1">
      <c r="A22" t="str">
        <f t="shared" si="0"/>
        <v>0</v>
      </c>
      <c r="B22" s="12">
        <v>19</v>
      </c>
      <c r="C22" s="13"/>
      <c r="D22" s="72" t="e">
        <f>+'所属データ'!$C$6</f>
        <v>#N/A</v>
      </c>
      <c r="E22" s="14">
        <f>+IF('所属データ'!$A$4&gt;0,'所属データ'!$A$4,"")</f>
      </c>
      <c r="F22" s="138"/>
      <c r="G22" s="139"/>
      <c r="H22" s="140"/>
      <c r="I22" s="141"/>
      <c r="J22" s="142"/>
      <c r="K22" s="143"/>
      <c r="L22" s="143"/>
      <c r="M22" s="143"/>
      <c r="N22" s="143"/>
      <c r="O22" s="114" t="e">
        <f>'所属データ'!$G$6</f>
        <v>#N/A</v>
      </c>
      <c r="P22" s="15" t="e">
        <f>所属データ!#REF!</f>
        <v>#REF!</v>
      </c>
      <c r="S22" s="177">
        <v>93</v>
      </c>
    </row>
    <row r="23" spans="1:19" ht="15.75" thickBot="1" thickTop="1">
      <c r="A23" t="str">
        <f t="shared" si="0"/>
        <v>0</v>
      </c>
      <c r="B23" s="12">
        <v>20</v>
      </c>
      <c r="C23" s="13"/>
      <c r="D23" s="72" t="e">
        <f>+'所属データ'!$C$6</f>
        <v>#N/A</v>
      </c>
      <c r="E23" s="14">
        <f>+IF('所属データ'!$A$4&gt;0,'所属データ'!$A$4,"")</f>
      </c>
      <c r="F23" s="138"/>
      <c r="G23" s="139"/>
      <c r="H23" s="140"/>
      <c r="I23" s="141"/>
      <c r="J23" s="142"/>
      <c r="K23" s="143"/>
      <c r="L23" s="143"/>
      <c r="M23" s="143"/>
      <c r="N23" s="143"/>
      <c r="O23" s="114" t="e">
        <f>'所属データ'!$G$6</f>
        <v>#N/A</v>
      </c>
      <c r="P23" s="15" t="e">
        <f>所属データ!#REF!</f>
        <v>#REF!</v>
      </c>
      <c r="S23" s="177">
        <v>94</v>
      </c>
    </row>
    <row r="24" spans="1:19" ht="15.75" thickBot="1" thickTop="1">
      <c r="A24" t="str">
        <f t="shared" si="0"/>
        <v>0</v>
      </c>
      <c r="B24" s="12">
        <v>21</v>
      </c>
      <c r="C24" s="13"/>
      <c r="D24" s="72" t="e">
        <f>+'所属データ'!$C$6</f>
        <v>#N/A</v>
      </c>
      <c r="E24" s="14">
        <f>+IF('所属データ'!$A$4&gt;0,'所属データ'!$A$4,"")</f>
      </c>
      <c r="F24" s="138"/>
      <c r="G24" s="139"/>
      <c r="H24" s="140"/>
      <c r="I24" s="141"/>
      <c r="J24" s="142"/>
      <c r="K24" s="143"/>
      <c r="L24" s="143"/>
      <c r="M24" s="143"/>
      <c r="N24" s="143"/>
      <c r="O24" s="114" t="e">
        <f>'所属データ'!$G$6</f>
        <v>#N/A</v>
      </c>
      <c r="P24" s="15" t="e">
        <f>所属データ!#REF!</f>
        <v>#REF!</v>
      </c>
      <c r="S24" s="177">
        <v>95</v>
      </c>
    </row>
    <row r="25" spans="1:19" ht="15.75" thickBot="1" thickTop="1">
      <c r="A25" t="str">
        <f t="shared" si="0"/>
        <v>0</v>
      </c>
      <c r="B25" s="12">
        <v>22</v>
      </c>
      <c r="C25" s="13"/>
      <c r="D25" s="72" t="e">
        <f>+'所属データ'!$C$6</f>
        <v>#N/A</v>
      </c>
      <c r="E25" s="14">
        <f>+IF('所属データ'!$A$4&gt;0,'所属データ'!$A$4,"")</f>
      </c>
      <c r="F25" s="138"/>
      <c r="G25" s="139"/>
      <c r="H25" s="140"/>
      <c r="I25" s="141"/>
      <c r="J25" s="142"/>
      <c r="K25" s="143"/>
      <c r="L25" s="143"/>
      <c r="M25" s="143"/>
      <c r="N25" s="143"/>
      <c r="O25" s="114" t="e">
        <f>'所属データ'!$G$6</f>
        <v>#N/A</v>
      </c>
      <c r="P25" s="15" t="e">
        <f>所属データ!#REF!</f>
        <v>#REF!</v>
      </c>
      <c r="S25" s="177">
        <v>96</v>
      </c>
    </row>
    <row r="26" spans="1:19" ht="15.75" thickBot="1" thickTop="1">
      <c r="A26" t="str">
        <f t="shared" si="0"/>
        <v>0</v>
      </c>
      <c r="B26" s="12">
        <v>23</v>
      </c>
      <c r="C26" s="13"/>
      <c r="D26" s="72" t="e">
        <f>+'所属データ'!$C$6</f>
        <v>#N/A</v>
      </c>
      <c r="E26" s="14">
        <f>+IF('所属データ'!$A$4&gt;0,'所属データ'!$A$4,"")</f>
      </c>
      <c r="F26" s="138"/>
      <c r="G26" s="139"/>
      <c r="H26" s="140"/>
      <c r="I26" s="141"/>
      <c r="J26" s="142"/>
      <c r="K26" s="143"/>
      <c r="L26" s="143"/>
      <c r="M26" s="143"/>
      <c r="N26" s="143"/>
      <c r="O26" s="114" t="e">
        <f>'所属データ'!$G$6</f>
        <v>#N/A</v>
      </c>
      <c r="P26" s="15" t="e">
        <f>所属データ!#REF!</f>
        <v>#REF!</v>
      </c>
      <c r="S26" s="177">
        <v>97</v>
      </c>
    </row>
    <row r="27" spans="1:19" ht="15.75" thickBot="1" thickTop="1">
      <c r="A27" t="str">
        <f t="shared" si="0"/>
        <v>0</v>
      </c>
      <c r="B27" s="12">
        <v>24</v>
      </c>
      <c r="C27" s="13"/>
      <c r="D27" s="72" t="e">
        <f>+'所属データ'!$C$6</f>
        <v>#N/A</v>
      </c>
      <c r="E27" s="14">
        <f>+IF('所属データ'!$A$4&gt;0,'所属データ'!$A$4,"")</f>
      </c>
      <c r="F27" s="138"/>
      <c r="G27" s="139"/>
      <c r="H27" s="140"/>
      <c r="I27" s="141"/>
      <c r="J27" s="142"/>
      <c r="K27" s="143"/>
      <c r="L27" s="143"/>
      <c r="M27" s="143"/>
      <c r="N27" s="143"/>
      <c r="O27" s="114" t="e">
        <f>'所属データ'!$G$6</f>
        <v>#N/A</v>
      </c>
      <c r="P27" s="15" t="e">
        <f>所属データ!#REF!</f>
        <v>#REF!</v>
      </c>
      <c r="S27" s="177">
        <v>98</v>
      </c>
    </row>
    <row r="28" spans="1:19" ht="15.75" thickBot="1" thickTop="1">
      <c r="A28" t="str">
        <f t="shared" si="0"/>
        <v>0</v>
      </c>
      <c r="B28" s="12">
        <v>25</v>
      </c>
      <c r="C28" s="13"/>
      <c r="D28" s="72" t="e">
        <f>+'所属データ'!$C$6</f>
        <v>#N/A</v>
      </c>
      <c r="E28" s="14">
        <f>+IF('所属データ'!$A$4&gt;0,'所属データ'!$A$4,"")</f>
      </c>
      <c r="F28" s="138"/>
      <c r="G28" s="139"/>
      <c r="H28" s="140"/>
      <c r="I28" s="141"/>
      <c r="J28" s="142"/>
      <c r="K28" s="143"/>
      <c r="L28" s="143"/>
      <c r="M28" s="143"/>
      <c r="N28" s="143"/>
      <c r="O28" s="114" t="e">
        <f>'所属データ'!$G$6</f>
        <v>#N/A</v>
      </c>
      <c r="P28" s="15" t="e">
        <f>所属データ!#REF!</f>
        <v>#REF!</v>
      </c>
      <c r="S28" s="177">
        <v>99</v>
      </c>
    </row>
    <row r="29" spans="1:19" ht="15.75" thickBot="1" thickTop="1">
      <c r="A29" t="str">
        <f t="shared" si="0"/>
        <v>0</v>
      </c>
      <c r="B29" s="12">
        <v>26</v>
      </c>
      <c r="C29" s="13"/>
      <c r="D29" s="72" t="e">
        <f>+'所属データ'!$C$6</f>
        <v>#N/A</v>
      </c>
      <c r="E29" s="14">
        <f>+IF('所属データ'!$A$4&gt;0,'所属データ'!$A$4,"")</f>
      </c>
      <c r="F29" s="138"/>
      <c r="G29" s="139"/>
      <c r="H29" s="140"/>
      <c r="I29" s="141"/>
      <c r="J29" s="142"/>
      <c r="K29" s="143"/>
      <c r="L29" s="143"/>
      <c r="M29" s="143"/>
      <c r="N29" s="143"/>
      <c r="O29" s="114" t="e">
        <f>'所属データ'!$G$6</f>
        <v>#N/A</v>
      </c>
      <c r="P29" s="15" t="e">
        <f>所属データ!#REF!</f>
        <v>#REF!</v>
      </c>
      <c r="S29" s="177" t="s">
        <v>185</v>
      </c>
    </row>
    <row r="30" spans="1:19" ht="15.75" thickBot="1" thickTop="1">
      <c r="A30" t="str">
        <f t="shared" si="0"/>
        <v>0</v>
      </c>
      <c r="B30" s="12">
        <v>27</v>
      </c>
      <c r="C30" s="13"/>
      <c r="D30" s="72" t="e">
        <f>+'所属データ'!$C$6</f>
        <v>#N/A</v>
      </c>
      <c r="E30" s="14">
        <f>+IF('所属データ'!$A$4&gt;0,'所属データ'!$A$4,"")</f>
      </c>
      <c r="F30" s="138"/>
      <c r="G30" s="139"/>
      <c r="H30" s="140"/>
      <c r="I30" s="141"/>
      <c r="J30" s="142"/>
      <c r="K30" s="143"/>
      <c r="L30" s="143"/>
      <c r="M30" s="143"/>
      <c r="N30" s="143"/>
      <c r="O30" s="114" t="e">
        <f>'所属データ'!$G$6</f>
        <v>#N/A</v>
      </c>
      <c r="P30" s="15" t="e">
        <f>所属データ!#REF!</f>
        <v>#REF!</v>
      </c>
      <c r="S30" s="177" t="s">
        <v>112</v>
      </c>
    </row>
    <row r="31" spans="1:19" ht="15.75" thickBot="1" thickTop="1">
      <c r="A31" t="str">
        <f t="shared" si="0"/>
        <v>0</v>
      </c>
      <c r="B31" s="12">
        <v>28</v>
      </c>
      <c r="C31" s="13"/>
      <c r="D31" s="72" t="e">
        <f>+'所属データ'!$C$6</f>
        <v>#N/A</v>
      </c>
      <c r="E31" s="14">
        <f>+IF('所属データ'!$A$4&gt;0,'所属データ'!$A$4,"")</f>
      </c>
      <c r="F31" s="138"/>
      <c r="G31" s="139"/>
      <c r="H31" s="140"/>
      <c r="I31" s="141"/>
      <c r="J31" s="142"/>
      <c r="K31" s="143"/>
      <c r="L31" s="143"/>
      <c r="M31" s="143"/>
      <c r="N31" s="143"/>
      <c r="O31" s="114" t="e">
        <f>'所属データ'!$G$6</f>
        <v>#N/A</v>
      </c>
      <c r="P31" s="15" t="e">
        <f>所属データ!#REF!</f>
        <v>#REF!</v>
      </c>
      <c r="S31" s="177" t="s">
        <v>113</v>
      </c>
    </row>
    <row r="32" spans="1:19" ht="15.75" thickBot="1" thickTop="1">
      <c r="A32" t="str">
        <f t="shared" si="0"/>
        <v>0</v>
      </c>
      <c r="B32" s="12">
        <v>29</v>
      </c>
      <c r="C32" s="13"/>
      <c r="D32" s="72" t="e">
        <f>+'所属データ'!$C$6</f>
        <v>#N/A</v>
      </c>
      <c r="E32" s="14">
        <f>+IF('所属データ'!$A$4&gt;0,'所属データ'!$A$4,"")</f>
      </c>
      <c r="F32" s="138"/>
      <c r="G32" s="139"/>
      <c r="H32" s="140"/>
      <c r="I32" s="141"/>
      <c r="J32" s="142"/>
      <c r="K32" s="143"/>
      <c r="L32" s="143"/>
      <c r="M32" s="143"/>
      <c r="N32" s="143"/>
      <c r="O32" s="114" t="e">
        <f>'所属データ'!$G$6</f>
        <v>#N/A</v>
      </c>
      <c r="P32" s="15" t="e">
        <f>所属データ!#REF!</f>
        <v>#REF!</v>
      </c>
      <c r="S32" s="177" t="s">
        <v>186</v>
      </c>
    </row>
    <row r="33" spans="1:19" ht="15.75" thickBot="1" thickTop="1">
      <c r="A33" t="str">
        <f t="shared" si="0"/>
        <v>0</v>
      </c>
      <c r="B33" s="12">
        <v>30</v>
      </c>
      <c r="C33" s="13"/>
      <c r="D33" s="72" t="e">
        <f>+'所属データ'!$C$6</f>
        <v>#N/A</v>
      </c>
      <c r="E33" s="14">
        <f>+IF('所属データ'!$A$4&gt;0,'所属データ'!$A$4,"")</f>
      </c>
      <c r="F33" s="138"/>
      <c r="G33" s="139"/>
      <c r="H33" s="140"/>
      <c r="I33" s="141"/>
      <c r="J33" s="142"/>
      <c r="K33" s="143"/>
      <c r="L33" s="143"/>
      <c r="M33" s="143"/>
      <c r="N33" s="143"/>
      <c r="O33" s="114" t="e">
        <f>'所属データ'!$G$6</f>
        <v>#N/A</v>
      </c>
      <c r="P33" s="15" t="e">
        <f>所属データ!#REF!</f>
        <v>#REF!</v>
      </c>
      <c r="S33" s="177" t="s">
        <v>187</v>
      </c>
    </row>
    <row r="34" spans="1:19" ht="15.75" thickBot="1" thickTop="1">
      <c r="A34" t="str">
        <f t="shared" si="0"/>
        <v>0</v>
      </c>
      <c r="B34" s="12">
        <v>31</v>
      </c>
      <c r="C34" s="13"/>
      <c r="D34" s="72" t="e">
        <f>+'所属データ'!$C$6</f>
        <v>#N/A</v>
      </c>
      <c r="E34" s="14">
        <f>+IF('所属データ'!$A$4&gt;0,'所属データ'!$A$4,"")</f>
      </c>
      <c r="F34" s="138"/>
      <c r="G34" s="139"/>
      <c r="H34" s="140"/>
      <c r="I34" s="141"/>
      <c r="J34" s="142"/>
      <c r="K34" s="143"/>
      <c r="L34" s="143"/>
      <c r="M34" s="143"/>
      <c r="N34" s="143"/>
      <c r="O34" s="114" t="e">
        <f>'所属データ'!$G$6</f>
        <v>#N/A</v>
      </c>
      <c r="P34" s="15" t="e">
        <f>所属データ!#REF!</f>
        <v>#REF!</v>
      </c>
      <c r="S34" s="177" t="s">
        <v>188</v>
      </c>
    </row>
    <row r="35" spans="1:19" ht="15.75" thickBot="1" thickTop="1">
      <c r="A35" t="str">
        <f t="shared" si="0"/>
        <v>0</v>
      </c>
      <c r="B35" s="12">
        <v>32</v>
      </c>
      <c r="C35" s="13"/>
      <c r="D35" s="72" t="e">
        <f>+'所属データ'!$C$6</f>
        <v>#N/A</v>
      </c>
      <c r="E35" s="14">
        <f>+IF('所属データ'!$A$4&gt;0,'所属データ'!$A$4,"")</f>
      </c>
      <c r="F35" s="138"/>
      <c r="G35" s="139"/>
      <c r="H35" s="140"/>
      <c r="I35" s="141"/>
      <c r="J35" s="142"/>
      <c r="K35" s="143"/>
      <c r="L35" s="143"/>
      <c r="M35" s="143"/>
      <c r="N35" s="143"/>
      <c r="O35" s="114" t="e">
        <f>'所属データ'!$G$6</f>
        <v>#N/A</v>
      </c>
      <c r="P35" s="15" t="e">
        <f>所属データ!#REF!</f>
        <v>#REF!</v>
      </c>
      <c r="S35" s="177" t="s">
        <v>189</v>
      </c>
    </row>
    <row r="36" spans="1:19" ht="15.75" thickBot="1" thickTop="1">
      <c r="A36" t="str">
        <f t="shared" si="0"/>
        <v>0</v>
      </c>
      <c r="B36" s="12">
        <v>33</v>
      </c>
      <c r="C36" s="13"/>
      <c r="D36" s="72" t="e">
        <f>+'所属データ'!$C$6</f>
        <v>#N/A</v>
      </c>
      <c r="E36" s="14">
        <f>+IF('所属データ'!$A$4&gt;0,'所属データ'!$A$4,"")</f>
      </c>
      <c r="F36" s="138"/>
      <c r="G36" s="139"/>
      <c r="H36" s="140"/>
      <c r="I36" s="141"/>
      <c r="J36" s="142"/>
      <c r="K36" s="143"/>
      <c r="L36" s="143"/>
      <c r="M36" s="143"/>
      <c r="N36" s="143"/>
      <c r="O36" s="114" t="e">
        <f>'所属データ'!$G$6</f>
        <v>#N/A</v>
      </c>
      <c r="P36" s="15" t="e">
        <f>所属データ!#REF!</f>
        <v>#REF!</v>
      </c>
      <c r="S36" s="177" t="s">
        <v>190</v>
      </c>
    </row>
    <row r="37" spans="1:19" ht="15.75" thickBot="1" thickTop="1">
      <c r="A37" t="str">
        <f t="shared" si="0"/>
        <v>0</v>
      </c>
      <c r="B37" s="12">
        <v>34</v>
      </c>
      <c r="C37" s="13"/>
      <c r="D37" s="72" t="e">
        <f>+'所属データ'!$C$6</f>
        <v>#N/A</v>
      </c>
      <c r="E37" s="14">
        <f>+IF('所属データ'!$A$4&gt;0,'所属データ'!$A$4,"")</f>
      </c>
      <c r="F37" s="138"/>
      <c r="G37" s="139"/>
      <c r="H37" s="140"/>
      <c r="I37" s="141"/>
      <c r="J37" s="142"/>
      <c r="K37" s="143"/>
      <c r="L37" s="143"/>
      <c r="M37" s="143"/>
      <c r="N37" s="143"/>
      <c r="O37" s="114" t="e">
        <f>'所属データ'!$G$6</f>
        <v>#N/A</v>
      </c>
      <c r="P37" s="15" t="e">
        <f>所属データ!#REF!</f>
        <v>#REF!</v>
      </c>
      <c r="S37" s="177" t="s">
        <v>191</v>
      </c>
    </row>
    <row r="38" spans="1:19" ht="15.75" thickBot="1" thickTop="1">
      <c r="A38" t="str">
        <f t="shared" si="0"/>
        <v>0</v>
      </c>
      <c r="B38" s="12">
        <v>35</v>
      </c>
      <c r="C38" s="13"/>
      <c r="D38" s="72" t="e">
        <f>+'所属データ'!$C$6</f>
        <v>#N/A</v>
      </c>
      <c r="E38" s="14">
        <f>+IF('所属データ'!$A$4&gt;0,'所属データ'!$A$4,"")</f>
      </c>
      <c r="F38" s="138"/>
      <c r="G38" s="139"/>
      <c r="H38" s="140"/>
      <c r="I38" s="141"/>
      <c r="J38" s="142"/>
      <c r="K38" s="143"/>
      <c r="L38" s="143"/>
      <c r="M38" s="143"/>
      <c r="N38" s="143"/>
      <c r="O38" s="114" t="e">
        <f>'所属データ'!$G$6</f>
        <v>#N/A</v>
      </c>
      <c r="P38" s="15" t="e">
        <f>所属データ!#REF!</f>
        <v>#REF!</v>
      </c>
      <c r="S38" s="177" t="s">
        <v>192</v>
      </c>
    </row>
    <row r="39" spans="1:16" ht="15.75" thickBot="1" thickTop="1">
      <c r="A39" t="str">
        <f t="shared" si="0"/>
        <v>0</v>
      </c>
      <c r="B39" s="12">
        <v>36</v>
      </c>
      <c r="C39" s="13"/>
      <c r="D39" s="72" t="e">
        <f>+'所属データ'!$C$6</f>
        <v>#N/A</v>
      </c>
      <c r="E39" s="14">
        <f>+IF('所属データ'!$A$4&gt;0,'所属データ'!$A$4,"")</f>
      </c>
      <c r="F39" s="138"/>
      <c r="G39" s="139"/>
      <c r="H39" s="140"/>
      <c r="I39" s="141"/>
      <c r="J39" s="142"/>
      <c r="K39" s="143"/>
      <c r="L39" s="143"/>
      <c r="M39" s="143"/>
      <c r="N39" s="143"/>
      <c r="O39" s="114" t="e">
        <f>'所属データ'!$G$6</f>
        <v>#N/A</v>
      </c>
      <c r="P39" s="15" t="e">
        <f>所属データ!#REF!</f>
        <v>#REF!</v>
      </c>
    </row>
    <row r="40" spans="1:16" ht="15.75" thickBot="1" thickTop="1">
      <c r="A40" t="str">
        <f t="shared" si="0"/>
        <v>0</v>
      </c>
      <c r="B40" s="12">
        <v>37</v>
      </c>
      <c r="C40" s="13"/>
      <c r="D40" s="72" t="e">
        <f>+'所属データ'!$C$6</f>
        <v>#N/A</v>
      </c>
      <c r="E40" s="14">
        <f>+IF('所属データ'!$A$4&gt;0,'所属データ'!$A$4,"")</f>
      </c>
      <c r="F40" s="138"/>
      <c r="G40" s="139"/>
      <c r="H40" s="140"/>
      <c r="I40" s="141"/>
      <c r="J40" s="142"/>
      <c r="K40" s="143"/>
      <c r="L40" s="143"/>
      <c r="M40" s="143"/>
      <c r="N40" s="143"/>
      <c r="O40" s="114" t="e">
        <f>'所属データ'!$G$6</f>
        <v>#N/A</v>
      </c>
      <c r="P40" s="15" t="e">
        <f>所属データ!#REF!</f>
        <v>#REF!</v>
      </c>
    </row>
    <row r="41" spans="1:16" ht="15.75" thickBot="1" thickTop="1">
      <c r="A41" t="str">
        <f t="shared" si="0"/>
        <v>0</v>
      </c>
      <c r="B41" s="12">
        <v>38</v>
      </c>
      <c r="C41" s="13"/>
      <c r="D41" s="72" t="e">
        <f>+'所属データ'!$C$6</f>
        <v>#N/A</v>
      </c>
      <c r="E41" s="14">
        <f>+IF('所属データ'!$A$4&gt;0,'所属データ'!$A$4,"")</f>
      </c>
      <c r="F41" s="138"/>
      <c r="G41" s="139"/>
      <c r="H41" s="140"/>
      <c r="I41" s="141"/>
      <c r="J41" s="142"/>
      <c r="K41" s="143"/>
      <c r="L41" s="143"/>
      <c r="M41" s="143"/>
      <c r="N41" s="143"/>
      <c r="O41" s="114" t="e">
        <f>'所属データ'!$G$6</f>
        <v>#N/A</v>
      </c>
      <c r="P41" s="15" t="e">
        <f>所属データ!#REF!</f>
        <v>#REF!</v>
      </c>
    </row>
    <row r="42" spans="1:16" ht="15.75" thickBot="1" thickTop="1">
      <c r="A42" t="str">
        <f t="shared" si="0"/>
        <v>0</v>
      </c>
      <c r="B42" s="12">
        <v>39</v>
      </c>
      <c r="C42" s="13"/>
      <c r="D42" s="72" t="e">
        <f>+'所属データ'!$C$6</f>
        <v>#N/A</v>
      </c>
      <c r="E42" s="14">
        <f>+IF('所属データ'!$A$4&gt;0,'所属データ'!$A$4,"")</f>
      </c>
      <c r="F42" s="138"/>
      <c r="G42" s="139"/>
      <c r="H42" s="140"/>
      <c r="I42" s="141"/>
      <c r="J42" s="142"/>
      <c r="K42" s="143"/>
      <c r="L42" s="143"/>
      <c r="M42" s="143"/>
      <c r="N42" s="143"/>
      <c r="O42" s="114" t="e">
        <f>'所属データ'!$G$6</f>
        <v>#N/A</v>
      </c>
      <c r="P42" s="15" t="e">
        <f>所属データ!#REF!</f>
        <v>#REF!</v>
      </c>
    </row>
    <row r="43" spans="1:16" ht="15.75" thickBot="1" thickTop="1">
      <c r="A43" t="str">
        <f t="shared" si="0"/>
        <v>0</v>
      </c>
      <c r="B43" s="12">
        <v>40</v>
      </c>
      <c r="C43" s="13"/>
      <c r="D43" s="72" t="e">
        <f>+'所属データ'!$C$6</f>
        <v>#N/A</v>
      </c>
      <c r="E43" s="14">
        <f>+IF('所属データ'!$A$4&gt;0,'所属データ'!$A$4,"")</f>
      </c>
      <c r="F43" s="138"/>
      <c r="G43" s="139"/>
      <c r="H43" s="140"/>
      <c r="I43" s="141"/>
      <c r="J43" s="142"/>
      <c r="K43" s="143"/>
      <c r="L43" s="143"/>
      <c r="M43" s="143"/>
      <c r="N43" s="143"/>
      <c r="O43" s="114" t="e">
        <f>'所属データ'!$G$6</f>
        <v>#N/A</v>
      </c>
      <c r="P43" s="15" t="e">
        <f>所属データ!#REF!</f>
        <v>#REF!</v>
      </c>
    </row>
    <row r="44" spans="1:16" ht="15.75" thickBot="1" thickTop="1">
      <c r="A44" t="str">
        <f t="shared" si="0"/>
        <v>0</v>
      </c>
      <c r="B44" s="12">
        <v>41</v>
      </c>
      <c r="C44" s="13"/>
      <c r="D44" s="72" t="e">
        <f>+'所属データ'!$C$6</f>
        <v>#N/A</v>
      </c>
      <c r="E44" s="14">
        <f>+IF('所属データ'!$A$4&gt;0,'所属データ'!$A$4,"")</f>
      </c>
      <c r="F44" s="138"/>
      <c r="G44" s="139"/>
      <c r="H44" s="140"/>
      <c r="I44" s="141"/>
      <c r="J44" s="142"/>
      <c r="K44" s="143"/>
      <c r="L44" s="143"/>
      <c r="M44" s="143"/>
      <c r="N44" s="143"/>
      <c r="O44" s="114" t="e">
        <f>'所属データ'!$G$6</f>
        <v>#N/A</v>
      </c>
      <c r="P44" s="15" t="e">
        <f>所属データ!#REF!</f>
        <v>#REF!</v>
      </c>
    </row>
    <row r="45" spans="1:16" ht="15.75" thickBot="1" thickTop="1">
      <c r="A45" t="str">
        <f t="shared" si="0"/>
        <v>0</v>
      </c>
      <c r="B45" s="12">
        <v>42</v>
      </c>
      <c r="C45" s="13"/>
      <c r="D45" s="72" t="e">
        <f>+'所属データ'!$C$6</f>
        <v>#N/A</v>
      </c>
      <c r="E45" s="14">
        <f>+IF('所属データ'!$A$4&gt;0,'所属データ'!$A$4,"")</f>
      </c>
      <c r="F45" s="138"/>
      <c r="G45" s="139"/>
      <c r="H45" s="140"/>
      <c r="I45" s="141"/>
      <c r="J45" s="142"/>
      <c r="K45" s="143"/>
      <c r="L45" s="143"/>
      <c r="M45" s="143"/>
      <c r="N45" s="143"/>
      <c r="O45" s="114" t="e">
        <f>'所属データ'!$G$6</f>
        <v>#N/A</v>
      </c>
      <c r="P45" s="15" t="e">
        <f>所属データ!#REF!</f>
        <v>#REF!</v>
      </c>
    </row>
    <row r="46" spans="1:16" ht="15.75" thickBot="1" thickTop="1">
      <c r="A46" t="str">
        <f t="shared" si="0"/>
        <v>0</v>
      </c>
      <c r="B46" s="12">
        <v>43</v>
      </c>
      <c r="C46" s="13"/>
      <c r="D46" s="72" t="e">
        <f>+'所属データ'!$C$6</f>
        <v>#N/A</v>
      </c>
      <c r="E46" s="14">
        <f>+IF('所属データ'!$A$4&gt;0,'所属データ'!$A$4,"")</f>
      </c>
      <c r="F46" s="138"/>
      <c r="G46" s="139"/>
      <c r="H46" s="140"/>
      <c r="I46" s="141"/>
      <c r="J46" s="142"/>
      <c r="K46" s="143"/>
      <c r="L46" s="143"/>
      <c r="M46" s="143"/>
      <c r="N46" s="143"/>
      <c r="O46" s="114" t="e">
        <f>'所属データ'!$G$6</f>
        <v>#N/A</v>
      </c>
      <c r="P46" s="15" t="e">
        <f>所属データ!#REF!</f>
        <v>#REF!</v>
      </c>
    </row>
    <row r="47" spans="1:16" ht="15.75" thickBot="1" thickTop="1">
      <c r="A47" t="str">
        <f t="shared" si="0"/>
        <v>0</v>
      </c>
      <c r="B47" s="12">
        <v>44</v>
      </c>
      <c r="C47" s="13"/>
      <c r="D47" s="72" t="e">
        <f>+'所属データ'!$C$6</f>
        <v>#N/A</v>
      </c>
      <c r="E47" s="14">
        <f>+IF('所属データ'!$A$4&gt;0,'所属データ'!$A$4,"")</f>
      </c>
      <c r="F47" s="138"/>
      <c r="G47" s="139"/>
      <c r="H47" s="140"/>
      <c r="I47" s="141"/>
      <c r="J47" s="142"/>
      <c r="K47" s="143"/>
      <c r="L47" s="143"/>
      <c r="M47" s="143"/>
      <c r="N47" s="143"/>
      <c r="O47" s="114" t="e">
        <f>'所属データ'!$G$6</f>
        <v>#N/A</v>
      </c>
      <c r="P47" s="15" t="e">
        <f>所属データ!#REF!</f>
        <v>#REF!</v>
      </c>
    </row>
    <row r="48" spans="1:16" ht="15.75" thickBot="1" thickTop="1">
      <c r="A48" t="str">
        <f t="shared" si="0"/>
        <v>0</v>
      </c>
      <c r="B48" s="12">
        <v>45</v>
      </c>
      <c r="C48" s="13"/>
      <c r="D48" s="72" t="e">
        <f>+'所属データ'!$C$6</f>
        <v>#N/A</v>
      </c>
      <c r="E48" s="14">
        <f>+IF('所属データ'!$A$4&gt;0,'所属データ'!$A$4,"")</f>
      </c>
      <c r="F48" s="138"/>
      <c r="G48" s="139"/>
      <c r="H48" s="140"/>
      <c r="I48" s="141"/>
      <c r="J48" s="142"/>
      <c r="K48" s="143"/>
      <c r="L48" s="143"/>
      <c r="M48" s="143"/>
      <c r="N48" s="143"/>
      <c r="O48" s="114" t="e">
        <f>'所属データ'!$G$6</f>
        <v>#N/A</v>
      </c>
      <c r="P48" s="15" t="e">
        <f>所属データ!#REF!</f>
        <v>#REF!</v>
      </c>
    </row>
    <row r="49" spans="1:16" ht="15.75" thickBot="1" thickTop="1">
      <c r="A49" t="str">
        <f t="shared" si="0"/>
        <v>0</v>
      </c>
      <c r="B49" s="12">
        <v>46</v>
      </c>
      <c r="C49" s="13"/>
      <c r="D49" s="72" t="e">
        <f>+'所属データ'!$C$6</f>
        <v>#N/A</v>
      </c>
      <c r="E49" s="14">
        <f>+IF('所属データ'!$A$4&gt;0,'所属データ'!$A$4,"")</f>
      </c>
      <c r="F49" s="138"/>
      <c r="G49" s="139"/>
      <c r="H49" s="140"/>
      <c r="I49" s="141"/>
      <c r="J49" s="142"/>
      <c r="K49" s="143"/>
      <c r="L49" s="143"/>
      <c r="M49" s="143"/>
      <c r="N49" s="143"/>
      <c r="O49" s="114" t="e">
        <f>'所属データ'!$G$6</f>
        <v>#N/A</v>
      </c>
      <c r="P49" s="15" t="e">
        <f>所属データ!#REF!</f>
        <v>#REF!</v>
      </c>
    </row>
    <row r="50" spans="1:16" ht="15.75" thickBot="1" thickTop="1">
      <c r="A50" t="str">
        <f t="shared" si="0"/>
        <v>0</v>
      </c>
      <c r="B50" s="12">
        <v>47</v>
      </c>
      <c r="C50" s="13"/>
      <c r="D50" s="72" t="e">
        <f>+'所属データ'!$C$6</f>
        <v>#N/A</v>
      </c>
      <c r="E50" s="14">
        <f>+IF('所属データ'!$A$4&gt;0,'所属データ'!$A$4,"")</f>
      </c>
      <c r="F50" s="138"/>
      <c r="G50" s="139"/>
      <c r="H50" s="140"/>
      <c r="I50" s="141"/>
      <c r="J50" s="142"/>
      <c r="K50" s="143"/>
      <c r="L50" s="143"/>
      <c r="M50" s="143"/>
      <c r="N50" s="143"/>
      <c r="O50" s="114" t="e">
        <f>'所属データ'!$G$6</f>
        <v>#N/A</v>
      </c>
      <c r="P50" s="15" t="e">
        <f>所属データ!#REF!</f>
        <v>#REF!</v>
      </c>
    </row>
    <row r="51" spans="1:16" ht="15.75" thickBot="1" thickTop="1">
      <c r="A51" t="str">
        <f t="shared" si="0"/>
        <v>0</v>
      </c>
      <c r="B51" s="12">
        <v>48</v>
      </c>
      <c r="C51" s="13"/>
      <c r="D51" s="72" t="e">
        <f>+'所属データ'!$C$6</f>
        <v>#N/A</v>
      </c>
      <c r="E51" s="14">
        <f>+IF('所属データ'!$A$4&gt;0,'所属データ'!$A$4,"")</f>
      </c>
      <c r="F51" s="138"/>
      <c r="G51" s="139"/>
      <c r="H51" s="140"/>
      <c r="I51" s="141"/>
      <c r="J51" s="142"/>
      <c r="K51" s="143"/>
      <c r="L51" s="143"/>
      <c r="M51" s="143"/>
      <c r="N51" s="143"/>
      <c r="O51" s="114" t="e">
        <f>'所属データ'!$G$6</f>
        <v>#N/A</v>
      </c>
      <c r="P51" s="15" t="e">
        <f>所属データ!#REF!</f>
        <v>#REF!</v>
      </c>
    </row>
    <row r="52" spans="1:16" ht="15.75" thickBot="1" thickTop="1">
      <c r="A52" t="str">
        <f t="shared" si="0"/>
        <v>0</v>
      </c>
      <c r="B52" s="12">
        <v>49</v>
      </c>
      <c r="C52" s="13"/>
      <c r="D52" s="72" t="e">
        <f>+'所属データ'!$C$6</f>
        <v>#N/A</v>
      </c>
      <c r="E52" s="14">
        <f>+IF('所属データ'!$A$4&gt;0,'所属データ'!$A$4,"")</f>
      </c>
      <c r="F52" s="138"/>
      <c r="G52" s="139"/>
      <c r="H52" s="140"/>
      <c r="I52" s="141"/>
      <c r="J52" s="142"/>
      <c r="K52" s="143"/>
      <c r="L52" s="143"/>
      <c r="M52" s="143"/>
      <c r="N52" s="143"/>
      <c r="O52" s="114" t="e">
        <f>'所属データ'!$G$6</f>
        <v>#N/A</v>
      </c>
      <c r="P52" s="15" t="e">
        <f>所属データ!#REF!</f>
        <v>#REF!</v>
      </c>
    </row>
    <row r="53" spans="1:16" ht="15.75" thickBot="1" thickTop="1">
      <c r="A53" t="str">
        <f t="shared" si="0"/>
        <v>0</v>
      </c>
      <c r="B53" s="12">
        <v>50</v>
      </c>
      <c r="C53" s="13"/>
      <c r="D53" s="72" t="e">
        <f>+'所属データ'!$C$6</f>
        <v>#N/A</v>
      </c>
      <c r="E53" s="14">
        <f>+IF('所属データ'!$A$4&gt;0,'所属データ'!$A$4,"")</f>
      </c>
      <c r="F53" s="138"/>
      <c r="G53" s="139"/>
      <c r="H53" s="140"/>
      <c r="I53" s="141"/>
      <c r="J53" s="142"/>
      <c r="K53" s="143"/>
      <c r="L53" s="143"/>
      <c r="M53" s="143"/>
      <c r="N53" s="143"/>
      <c r="O53" s="114" t="e">
        <f>'所属データ'!$G$6</f>
        <v>#N/A</v>
      </c>
      <c r="P53" s="15" t="e">
        <f>所属データ!#REF!</f>
        <v>#REF!</v>
      </c>
    </row>
    <row r="54" spans="1:16" ht="15.75" thickBot="1" thickTop="1">
      <c r="A54" t="str">
        <f t="shared" si="0"/>
        <v>0</v>
      </c>
      <c r="B54" s="12">
        <v>51</v>
      </c>
      <c r="C54" s="13"/>
      <c r="D54" s="72" t="e">
        <f>+'所属データ'!$C$6</f>
        <v>#N/A</v>
      </c>
      <c r="E54" s="14">
        <f>+IF('所属データ'!$A$4&gt;0,'所属データ'!$A$4,"")</f>
      </c>
      <c r="F54" s="138"/>
      <c r="G54" s="139"/>
      <c r="H54" s="140"/>
      <c r="I54" s="141"/>
      <c r="J54" s="142"/>
      <c r="K54" s="143"/>
      <c r="L54" s="143"/>
      <c r="M54" s="143"/>
      <c r="N54" s="143"/>
      <c r="O54" s="114" t="e">
        <f>'所属データ'!$G$6</f>
        <v>#N/A</v>
      </c>
      <c r="P54" s="15" t="e">
        <f>所属データ!#REF!</f>
        <v>#REF!</v>
      </c>
    </row>
    <row r="55" spans="1:16" ht="15.75" thickBot="1" thickTop="1">
      <c r="A55" t="str">
        <f t="shared" si="0"/>
        <v>0</v>
      </c>
      <c r="B55" s="12">
        <v>52</v>
      </c>
      <c r="C55" s="13"/>
      <c r="D55" s="72" t="e">
        <f>+'所属データ'!$C$6</f>
        <v>#N/A</v>
      </c>
      <c r="E55" s="14">
        <f>+IF('所属データ'!$A$4&gt;0,'所属データ'!$A$4,"")</f>
      </c>
      <c r="F55" s="138"/>
      <c r="G55" s="139"/>
      <c r="H55" s="140"/>
      <c r="I55" s="141"/>
      <c r="J55" s="142"/>
      <c r="K55" s="143"/>
      <c r="L55" s="143"/>
      <c r="M55" s="143"/>
      <c r="N55" s="143"/>
      <c r="O55" s="114" t="e">
        <f>'所属データ'!$G$6</f>
        <v>#N/A</v>
      </c>
      <c r="P55" s="15" t="e">
        <f>所属データ!#REF!</f>
        <v>#REF!</v>
      </c>
    </row>
    <row r="56" spans="1:16" ht="15.75" thickBot="1" thickTop="1">
      <c r="A56" t="str">
        <f t="shared" si="0"/>
        <v>0</v>
      </c>
      <c r="B56" s="12">
        <v>53</v>
      </c>
      <c r="C56" s="13"/>
      <c r="D56" s="72" t="e">
        <f>+'所属データ'!$C$6</f>
        <v>#N/A</v>
      </c>
      <c r="E56" s="14">
        <f>+IF('所属データ'!$A$4&gt;0,'所属データ'!$A$4,"")</f>
      </c>
      <c r="F56" s="138"/>
      <c r="G56" s="139"/>
      <c r="H56" s="140"/>
      <c r="I56" s="141"/>
      <c r="J56" s="142"/>
      <c r="K56" s="143"/>
      <c r="L56" s="143"/>
      <c r="M56" s="143"/>
      <c r="N56" s="143"/>
      <c r="O56" s="114" t="e">
        <f>'所属データ'!$G$6</f>
        <v>#N/A</v>
      </c>
      <c r="P56" s="15" t="e">
        <f>所属データ!#REF!</f>
        <v>#REF!</v>
      </c>
    </row>
    <row r="57" spans="1:16" ht="15.75" thickBot="1" thickTop="1">
      <c r="A57" t="str">
        <f t="shared" si="0"/>
        <v>0</v>
      </c>
      <c r="B57" s="12">
        <v>54</v>
      </c>
      <c r="C57" s="13"/>
      <c r="D57" s="72" t="e">
        <f>+'所属データ'!$C$6</f>
        <v>#N/A</v>
      </c>
      <c r="E57" s="14">
        <f>+IF('所属データ'!$A$4&gt;0,'所属データ'!$A$4,"")</f>
      </c>
      <c r="F57" s="138"/>
      <c r="G57" s="139"/>
      <c r="H57" s="140"/>
      <c r="I57" s="141"/>
      <c r="J57" s="142"/>
      <c r="K57" s="143"/>
      <c r="L57" s="143"/>
      <c r="M57" s="143"/>
      <c r="N57" s="143"/>
      <c r="O57" s="114" t="e">
        <f>'所属データ'!$G$6</f>
        <v>#N/A</v>
      </c>
      <c r="P57" s="15" t="e">
        <f>所属データ!#REF!</f>
        <v>#REF!</v>
      </c>
    </row>
    <row r="58" spans="1:16" ht="15.75" thickBot="1" thickTop="1">
      <c r="A58" t="str">
        <f t="shared" si="0"/>
        <v>0</v>
      </c>
      <c r="B58" s="12">
        <v>55</v>
      </c>
      <c r="C58" s="13"/>
      <c r="D58" s="72" t="e">
        <f>+'所属データ'!$C$6</f>
        <v>#N/A</v>
      </c>
      <c r="E58" s="14">
        <f>+IF('所属データ'!$A$4&gt;0,'所属データ'!$A$4,"")</f>
      </c>
      <c r="F58" s="138"/>
      <c r="G58" s="139"/>
      <c r="H58" s="140"/>
      <c r="I58" s="141"/>
      <c r="J58" s="142"/>
      <c r="K58" s="143"/>
      <c r="L58" s="143"/>
      <c r="M58" s="143"/>
      <c r="N58" s="143"/>
      <c r="O58" s="114" t="e">
        <f>'所属データ'!$G$6</f>
        <v>#N/A</v>
      </c>
      <c r="P58" s="15" t="e">
        <f>所属データ!#REF!</f>
        <v>#REF!</v>
      </c>
    </row>
    <row r="59" spans="1:16" ht="15.75" thickBot="1" thickTop="1">
      <c r="A59" t="str">
        <f t="shared" si="0"/>
        <v>0</v>
      </c>
      <c r="B59" s="12">
        <v>56</v>
      </c>
      <c r="C59" s="13"/>
      <c r="D59" s="72" t="e">
        <f>+'所属データ'!$C$6</f>
        <v>#N/A</v>
      </c>
      <c r="E59" s="14">
        <f>+IF('所属データ'!$A$4&gt;0,'所属データ'!$A$4,"")</f>
      </c>
      <c r="F59" s="138"/>
      <c r="G59" s="139"/>
      <c r="H59" s="140"/>
      <c r="I59" s="141"/>
      <c r="J59" s="142"/>
      <c r="K59" s="143"/>
      <c r="L59" s="143"/>
      <c r="M59" s="143"/>
      <c r="N59" s="143"/>
      <c r="O59" s="114" t="e">
        <f>'所属データ'!$G$6</f>
        <v>#N/A</v>
      </c>
      <c r="P59" s="15" t="e">
        <f>所属データ!#REF!</f>
        <v>#REF!</v>
      </c>
    </row>
    <row r="60" spans="1:16" ht="15.75" thickBot="1" thickTop="1">
      <c r="A60" t="str">
        <f t="shared" si="0"/>
        <v>0</v>
      </c>
      <c r="B60" s="12">
        <v>57</v>
      </c>
      <c r="C60" s="13"/>
      <c r="D60" s="72" t="e">
        <f>+'所属データ'!$C$6</f>
        <v>#N/A</v>
      </c>
      <c r="E60" s="14">
        <f>+IF('所属データ'!$A$4&gt;0,'所属データ'!$A$4,"")</f>
      </c>
      <c r="F60" s="138"/>
      <c r="G60" s="139"/>
      <c r="H60" s="140"/>
      <c r="I60" s="141"/>
      <c r="J60" s="142"/>
      <c r="K60" s="143"/>
      <c r="L60" s="143"/>
      <c r="M60" s="143"/>
      <c r="N60" s="143"/>
      <c r="O60" s="114" t="e">
        <f>'所属データ'!$G$6</f>
        <v>#N/A</v>
      </c>
      <c r="P60" s="15" t="e">
        <f>所属データ!#REF!</f>
        <v>#REF!</v>
      </c>
    </row>
    <row r="61" spans="1:16" ht="15.75" thickBot="1" thickTop="1">
      <c r="A61" t="str">
        <f t="shared" si="0"/>
        <v>0</v>
      </c>
      <c r="B61" s="12">
        <v>58</v>
      </c>
      <c r="C61" s="13"/>
      <c r="D61" s="72" t="e">
        <f>+'所属データ'!$C$6</f>
        <v>#N/A</v>
      </c>
      <c r="E61" s="14">
        <f>+IF('所属データ'!$A$4&gt;0,'所属データ'!$A$4,"")</f>
      </c>
      <c r="F61" s="138"/>
      <c r="G61" s="139"/>
      <c r="H61" s="140"/>
      <c r="I61" s="141"/>
      <c r="J61" s="142"/>
      <c r="K61" s="143"/>
      <c r="L61" s="143"/>
      <c r="M61" s="143"/>
      <c r="N61" s="143"/>
      <c r="O61" s="114" t="e">
        <f>'所属データ'!$G$6</f>
        <v>#N/A</v>
      </c>
      <c r="P61" s="15" t="e">
        <f>所属データ!#REF!</f>
        <v>#REF!</v>
      </c>
    </row>
    <row r="62" spans="1:16" ht="15.75" thickBot="1" thickTop="1">
      <c r="A62" t="str">
        <f t="shared" si="0"/>
        <v>0</v>
      </c>
      <c r="B62" s="12">
        <v>59</v>
      </c>
      <c r="C62" s="13"/>
      <c r="D62" s="72" t="e">
        <f>+'所属データ'!$C$6</f>
        <v>#N/A</v>
      </c>
      <c r="E62" s="14">
        <f>+IF('所属データ'!$A$4&gt;0,'所属データ'!$A$4,"")</f>
      </c>
      <c r="F62" s="138"/>
      <c r="G62" s="139"/>
      <c r="H62" s="140"/>
      <c r="I62" s="141"/>
      <c r="J62" s="142"/>
      <c r="K62" s="143"/>
      <c r="L62" s="143"/>
      <c r="M62" s="143"/>
      <c r="N62" s="143"/>
      <c r="O62" s="114" t="e">
        <f>'所属データ'!$G$6</f>
        <v>#N/A</v>
      </c>
      <c r="P62" s="15" t="e">
        <f>所属データ!#REF!</f>
        <v>#REF!</v>
      </c>
    </row>
    <row r="63" spans="1:16" ht="15.75" thickBot="1" thickTop="1">
      <c r="A63" t="str">
        <f t="shared" si="0"/>
        <v>0</v>
      </c>
      <c r="B63" s="12">
        <v>60</v>
      </c>
      <c r="C63" s="13"/>
      <c r="D63" s="72" t="e">
        <f>+'所属データ'!$C$6</f>
        <v>#N/A</v>
      </c>
      <c r="E63" s="14">
        <f>+IF('所属データ'!$A$4&gt;0,'所属データ'!$A$4,"")</f>
      </c>
      <c r="F63" s="138"/>
      <c r="G63" s="139"/>
      <c r="H63" s="140"/>
      <c r="I63" s="141"/>
      <c r="J63" s="142"/>
      <c r="K63" s="143"/>
      <c r="L63" s="143"/>
      <c r="M63" s="143"/>
      <c r="N63" s="143"/>
      <c r="O63" s="114" t="e">
        <f>'所属データ'!$G$6</f>
        <v>#N/A</v>
      </c>
      <c r="P63" s="15" t="e">
        <f>所属データ!#REF!</f>
        <v>#REF!</v>
      </c>
    </row>
    <row r="64" spans="1:16" ht="15.75" thickBot="1" thickTop="1">
      <c r="A64" t="str">
        <f t="shared" si="0"/>
        <v>0</v>
      </c>
      <c r="B64" s="12">
        <v>61</v>
      </c>
      <c r="C64" s="13"/>
      <c r="D64" s="72" t="e">
        <f>+'所属データ'!$C$6</f>
        <v>#N/A</v>
      </c>
      <c r="E64" s="14">
        <f>+IF('所属データ'!$A$4&gt;0,'所属データ'!$A$4,"")</f>
      </c>
      <c r="F64" s="138"/>
      <c r="G64" s="139"/>
      <c r="H64" s="140"/>
      <c r="I64" s="141"/>
      <c r="J64" s="142"/>
      <c r="K64" s="143"/>
      <c r="L64" s="143"/>
      <c r="M64" s="143"/>
      <c r="N64" s="143"/>
      <c r="O64" s="114" t="e">
        <f>'所属データ'!$G$6</f>
        <v>#N/A</v>
      </c>
      <c r="P64" s="15" t="e">
        <f>所属データ!#REF!</f>
        <v>#REF!</v>
      </c>
    </row>
    <row r="65" spans="1:16" ht="15.75" thickBot="1" thickTop="1">
      <c r="A65" t="str">
        <f t="shared" si="0"/>
        <v>0</v>
      </c>
      <c r="B65" s="12">
        <v>62</v>
      </c>
      <c r="C65" s="13"/>
      <c r="D65" s="72" t="e">
        <f>+'所属データ'!$C$6</f>
        <v>#N/A</v>
      </c>
      <c r="E65" s="14">
        <f>+IF('所属データ'!$A$4&gt;0,'所属データ'!$A$4,"")</f>
      </c>
      <c r="F65" s="138"/>
      <c r="G65" s="139"/>
      <c r="H65" s="140"/>
      <c r="I65" s="141"/>
      <c r="J65" s="142"/>
      <c r="K65" s="143"/>
      <c r="L65" s="143"/>
      <c r="M65" s="143"/>
      <c r="N65" s="143"/>
      <c r="O65" s="114" t="e">
        <f>'所属データ'!$G$6</f>
        <v>#N/A</v>
      </c>
      <c r="P65" s="15" t="e">
        <f>所属データ!#REF!</f>
        <v>#REF!</v>
      </c>
    </row>
    <row r="66" spans="1:16" ht="15.75" thickBot="1" thickTop="1">
      <c r="A66" t="str">
        <f t="shared" si="0"/>
        <v>0</v>
      </c>
      <c r="B66" s="12">
        <v>63</v>
      </c>
      <c r="C66" s="13"/>
      <c r="D66" s="72" t="e">
        <f>+'所属データ'!$C$6</f>
        <v>#N/A</v>
      </c>
      <c r="E66" s="14">
        <f>+IF('所属データ'!$A$4&gt;0,'所属データ'!$A$4,"")</f>
      </c>
      <c r="F66" s="138"/>
      <c r="G66" s="139"/>
      <c r="H66" s="140"/>
      <c r="I66" s="141"/>
      <c r="J66" s="142"/>
      <c r="K66" s="143"/>
      <c r="L66" s="143"/>
      <c r="M66" s="143"/>
      <c r="N66" s="143"/>
      <c r="O66" s="114" t="e">
        <f>'所属データ'!$G$6</f>
        <v>#N/A</v>
      </c>
      <c r="P66" s="15" t="e">
        <f>所属データ!#REF!</f>
        <v>#REF!</v>
      </c>
    </row>
    <row r="67" spans="1:16" ht="15.75" thickBot="1" thickTop="1">
      <c r="A67" t="str">
        <f t="shared" si="0"/>
        <v>0</v>
      </c>
      <c r="B67" s="12">
        <v>64</v>
      </c>
      <c r="C67" s="13"/>
      <c r="D67" s="72" t="e">
        <f>+'所属データ'!$C$6</f>
        <v>#N/A</v>
      </c>
      <c r="E67" s="14">
        <f>+IF('所属データ'!$A$4&gt;0,'所属データ'!$A$4,"")</f>
      </c>
      <c r="F67" s="138"/>
      <c r="G67" s="139"/>
      <c r="H67" s="140"/>
      <c r="I67" s="141"/>
      <c r="J67" s="142"/>
      <c r="K67" s="143"/>
      <c r="L67" s="143"/>
      <c r="M67" s="143"/>
      <c r="N67" s="143"/>
      <c r="O67" s="114" t="e">
        <f>'所属データ'!$G$6</f>
        <v>#N/A</v>
      </c>
      <c r="P67" s="15" t="e">
        <f>所属データ!#REF!</f>
        <v>#REF!</v>
      </c>
    </row>
    <row r="68" spans="1:16" ht="15.75" thickBot="1" thickTop="1">
      <c r="A68" t="str">
        <f aca="true" t="shared" si="1" ref="A68:A131">K68&amp;TEXT(F68,0)</f>
        <v>0</v>
      </c>
      <c r="B68" s="12">
        <v>65</v>
      </c>
      <c r="C68" s="13"/>
      <c r="D68" s="72" t="e">
        <f>+'所属データ'!$C$6</f>
        <v>#N/A</v>
      </c>
      <c r="E68" s="14">
        <f>+IF('所属データ'!$A$4&gt;0,'所属データ'!$A$4,"")</f>
      </c>
      <c r="F68" s="138"/>
      <c r="G68" s="139"/>
      <c r="H68" s="140"/>
      <c r="I68" s="141"/>
      <c r="J68" s="142"/>
      <c r="K68" s="143"/>
      <c r="L68" s="143"/>
      <c r="M68" s="143"/>
      <c r="N68" s="143"/>
      <c r="O68" s="114" t="e">
        <f>'所属データ'!$G$6</f>
        <v>#N/A</v>
      </c>
      <c r="P68" s="15" t="e">
        <f>所属データ!#REF!</f>
        <v>#REF!</v>
      </c>
    </row>
    <row r="69" spans="1:16" ht="15.75" thickBot="1" thickTop="1">
      <c r="A69" t="str">
        <f t="shared" si="1"/>
        <v>0</v>
      </c>
      <c r="B69" s="12">
        <v>66</v>
      </c>
      <c r="C69" s="13"/>
      <c r="D69" s="72" t="e">
        <f>+'所属データ'!$C$6</f>
        <v>#N/A</v>
      </c>
      <c r="E69" s="14">
        <f>+IF('所属データ'!$A$4&gt;0,'所属データ'!$A$4,"")</f>
      </c>
      <c r="F69" s="138"/>
      <c r="G69" s="139"/>
      <c r="H69" s="140"/>
      <c r="I69" s="141"/>
      <c r="J69" s="142"/>
      <c r="K69" s="143"/>
      <c r="L69" s="143"/>
      <c r="M69" s="143"/>
      <c r="N69" s="143"/>
      <c r="O69" s="114" t="e">
        <f>'所属データ'!$G$6</f>
        <v>#N/A</v>
      </c>
      <c r="P69" s="15" t="e">
        <f>所属データ!#REF!</f>
        <v>#REF!</v>
      </c>
    </row>
    <row r="70" spans="1:16" ht="15.75" thickBot="1" thickTop="1">
      <c r="A70" t="str">
        <f t="shared" si="1"/>
        <v>0</v>
      </c>
      <c r="B70" s="12">
        <v>67</v>
      </c>
      <c r="C70" s="13"/>
      <c r="D70" s="72" t="e">
        <f>+'所属データ'!$C$6</f>
        <v>#N/A</v>
      </c>
      <c r="E70" s="14">
        <f>+IF('所属データ'!$A$4&gt;0,'所属データ'!$A$4,"")</f>
      </c>
      <c r="F70" s="138"/>
      <c r="G70" s="139"/>
      <c r="H70" s="140"/>
      <c r="I70" s="141"/>
      <c r="J70" s="142"/>
      <c r="K70" s="143"/>
      <c r="L70" s="143"/>
      <c r="M70" s="143"/>
      <c r="N70" s="143"/>
      <c r="O70" s="114" t="e">
        <f>'所属データ'!$G$6</f>
        <v>#N/A</v>
      </c>
      <c r="P70" s="15" t="e">
        <f>所属データ!#REF!</f>
        <v>#REF!</v>
      </c>
    </row>
    <row r="71" spans="1:16" ht="15.75" thickBot="1" thickTop="1">
      <c r="A71" t="str">
        <f t="shared" si="1"/>
        <v>0</v>
      </c>
      <c r="B71" s="12">
        <v>68</v>
      </c>
      <c r="C71" s="13"/>
      <c r="D71" s="72" t="e">
        <f>+'所属データ'!$C$6</f>
        <v>#N/A</v>
      </c>
      <c r="E71" s="14">
        <f>+IF('所属データ'!$A$4&gt;0,'所属データ'!$A$4,"")</f>
      </c>
      <c r="F71" s="138"/>
      <c r="G71" s="139"/>
      <c r="H71" s="140"/>
      <c r="I71" s="141"/>
      <c r="J71" s="142"/>
      <c r="K71" s="143"/>
      <c r="L71" s="143"/>
      <c r="M71" s="143"/>
      <c r="N71" s="143"/>
      <c r="O71" s="114" t="e">
        <f>'所属データ'!$G$6</f>
        <v>#N/A</v>
      </c>
      <c r="P71" s="15" t="e">
        <f>所属データ!#REF!</f>
        <v>#REF!</v>
      </c>
    </row>
    <row r="72" spans="1:16" ht="15.75" thickBot="1" thickTop="1">
      <c r="A72" t="str">
        <f t="shared" si="1"/>
        <v>0</v>
      </c>
      <c r="B72" s="12">
        <v>69</v>
      </c>
      <c r="C72" s="13"/>
      <c r="D72" s="72" t="e">
        <f>+'所属データ'!$C$6</f>
        <v>#N/A</v>
      </c>
      <c r="E72" s="14">
        <f>+IF('所属データ'!$A$4&gt;0,'所属データ'!$A$4,"")</f>
      </c>
      <c r="F72" s="138"/>
      <c r="G72" s="139"/>
      <c r="H72" s="140"/>
      <c r="I72" s="141"/>
      <c r="J72" s="142"/>
      <c r="K72" s="143"/>
      <c r="L72" s="143"/>
      <c r="M72" s="143"/>
      <c r="N72" s="143"/>
      <c r="O72" s="114" t="e">
        <f>'所属データ'!$G$6</f>
        <v>#N/A</v>
      </c>
      <c r="P72" s="15" t="e">
        <f>所属データ!#REF!</f>
        <v>#REF!</v>
      </c>
    </row>
    <row r="73" spans="1:16" ht="15.75" thickBot="1" thickTop="1">
      <c r="A73" t="str">
        <f t="shared" si="1"/>
        <v>0</v>
      </c>
      <c r="B73" s="12">
        <v>70</v>
      </c>
      <c r="C73" s="13"/>
      <c r="D73" s="72" t="e">
        <f>+'所属データ'!$C$6</f>
        <v>#N/A</v>
      </c>
      <c r="E73" s="14">
        <f>+IF('所属データ'!$A$4&gt;0,'所属データ'!$A$4,"")</f>
      </c>
      <c r="F73" s="138"/>
      <c r="G73" s="139"/>
      <c r="H73" s="140"/>
      <c r="I73" s="141"/>
      <c r="J73" s="142"/>
      <c r="K73" s="143"/>
      <c r="L73" s="143"/>
      <c r="M73" s="143"/>
      <c r="N73" s="143"/>
      <c r="O73" s="114" t="e">
        <f>'所属データ'!$G$6</f>
        <v>#N/A</v>
      </c>
      <c r="P73" s="15" t="e">
        <f>所属データ!#REF!</f>
        <v>#REF!</v>
      </c>
    </row>
    <row r="74" spans="1:16" ht="15.75" thickBot="1" thickTop="1">
      <c r="A74" t="str">
        <f t="shared" si="1"/>
        <v>0</v>
      </c>
      <c r="B74" s="12">
        <v>71</v>
      </c>
      <c r="C74" s="13"/>
      <c r="D74" s="72" t="e">
        <f>+'所属データ'!$C$6</f>
        <v>#N/A</v>
      </c>
      <c r="E74" s="14">
        <f>+IF('所属データ'!$A$4&gt;0,'所属データ'!$A$4,"")</f>
      </c>
      <c r="F74" s="138"/>
      <c r="G74" s="139"/>
      <c r="H74" s="140"/>
      <c r="I74" s="141"/>
      <c r="J74" s="142"/>
      <c r="K74" s="143"/>
      <c r="L74" s="143"/>
      <c r="M74" s="143"/>
      <c r="N74" s="143"/>
      <c r="O74" s="114" t="e">
        <f>'所属データ'!$G$6</f>
        <v>#N/A</v>
      </c>
      <c r="P74" s="15" t="e">
        <f>所属データ!#REF!</f>
        <v>#REF!</v>
      </c>
    </row>
    <row r="75" spans="1:16" ht="15.75" thickBot="1" thickTop="1">
      <c r="A75" t="str">
        <f t="shared" si="1"/>
        <v>0</v>
      </c>
      <c r="B75" s="12">
        <v>72</v>
      </c>
      <c r="C75" s="13"/>
      <c r="D75" s="72" t="e">
        <f>+'所属データ'!$C$6</f>
        <v>#N/A</v>
      </c>
      <c r="E75" s="14">
        <f>+IF('所属データ'!$A$4&gt;0,'所属データ'!$A$4,"")</f>
      </c>
      <c r="F75" s="138"/>
      <c r="G75" s="139"/>
      <c r="H75" s="140"/>
      <c r="I75" s="141"/>
      <c r="J75" s="142"/>
      <c r="K75" s="143"/>
      <c r="L75" s="143"/>
      <c r="M75" s="143"/>
      <c r="N75" s="143"/>
      <c r="O75" s="114" t="e">
        <f>'所属データ'!$G$6</f>
        <v>#N/A</v>
      </c>
      <c r="P75" s="15" t="e">
        <f>所属データ!#REF!</f>
        <v>#REF!</v>
      </c>
    </row>
    <row r="76" spans="1:16" ht="15.75" thickBot="1" thickTop="1">
      <c r="A76" t="str">
        <f t="shared" si="1"/>
        <v>0</v>
      </c>
      <c r="B76" s="12">
        <v>73</v>
      </c>
      <c r="C76" s="13"/>
      <c r="D76" s="72" t="e">
        <f>+'所属データ'!$C$6</f>
        <v>#N/A</v>
      </c>
      <c r="E76" s="14">
        <f>+IF('所属データ'!$A$4&gt;0,'所属データ'!$A$4,"")</f>
      </c>
      <c r="F76" s="138"/>
      <c r="G76" s="139"/>
      <c r="H76" s="140"/>
      <c r="I76" s="141"/>
      <c r="J76" s="142"/>
      <c r="K76" s="143"/>
      <c r="L76" s="143"/>
      <c r="M76" s="143"/>
      <c r="N76" s="143"/>
      <c r="O76" s="114" t="e">
        <f>'所属データ'!$G$6</f>
        <v>#N/A</v>
      </c>
      <c r="P76" s="15" t="e">
        <f>所属データ!#REF!</f>
        <v>#REF!</v>
      </c>
    </row>
    <row r="77" spans="1:16" ht="15.75" thickBot="1" thickTop="1">
      <c r="A77" t="str">
        <f t="shared" si="1"/>
        <v>0</v>
      </c>
      <c r="B77" s="12">
        <v>74</v>
      </c>
      <c r="C77" s="13"/>
      <c r="D77" s="72" t="e">
        <f>+'所属データ'!$C$6</f>
        <v>#N/A</v>
      </c>
      <c r="E77" s="14">
        <f>+IF('所属データ'!$A$4&gt;0,'所属データ'!$A$4,"")</f>
      </c>
      <c r="F77" s="138"/>
      <c r="G77" s="139"/>
      <c r="H77" s="140"/>
      <c r="I77" s="141"/>
      <c r="J77" s="142"/>
      <c r="K77" s="143"/>
      <c r="L77" s="143"/>
      <c r="M77" s="143"/>
      <c r="N77" s="143"/>
      <c r="O77" s="114" t="e">
        <f>'所属データ'!$G$6</f>
        <v>#N/A</v>
      </c>
      <c r="P77" s="15" t="e">
        <f>所属データ!#REF!</f>
        <v>#REF!</v>
      </c>
    </row>
    <row r="78" spans="1:16" ht="15.75" thickBot="1" thickTop="1">
      <c r="A78" t="str">
        <f t="shared" si="1"/>
        <v>0</v>
      </c>
      <c r="B78" s="12">
        <v>75</v>
      </c>
      <c r="C78" s="13"/>
      <c r="D78" s="72" t="e">
        <f>+'所属データ'!$C$6</f>
        <v>#N/A</v>
      </c>
      <c r="E78" s="14">
        <f>+IF('所属データ'!$A$4&gt;0,'所属データ'!$A$4,"")</f>
      </c>
      <c r="F78" s="138"/>
      <c r="G78" s="139"/>
      <c r="H78" s="140"/>
      <c r="I78" s="141"/>
      <c r="J78" s="142"/>
      <c r="K78" s="143"/>
      <c r="L78" s="143"/>
      <c r="M78" s="143"/>
      <c r="N78" s="143"/>
      <c r="O78" s="114" t="e">
        <f>'所属データ'!$G$6</f>
        <v>#N/A</v>
      </c>
      <c r="P78" s="15" t="e">
        <f>所属データ!#REF!</f>
        <v>#REF!</v>
      </c>
    </row>
    <row r="79" spans="1:16" ht="15.75" thickBot="1" thickTop="1">
      <c r="A79" t="str">
        <f t="shared" si="1"/>
        <v>0</v>
      </c>
      <c r="B79" s="12">
        <v>76</v>
      </c>
      <c r="C79" s="13"/>
      <c r="D79" s="72" t="e">
        <f>+'所属データ'!$C$6</f>
        <v>#N/A</v>
      </c>
      <c r="E79" s="14">
        <f>+IF('所属データ'!$A$4&gt;0,'所属データ'!$A$4,"")</f>
      </c>
      <c r="F79" s="138"/>
      <c r="G79" s="139"/>
      <c r="H79" s="140"/>
      <c r="I79" s="141"/>
      <c r="J79" s="142"/>
      <c r="K79" s="143"/>
      <c r="L79" s="143"/>
      <c r="M79" s="143"/>
      <c r="N79" s="143"/>
      <c r="O79" s="114" t="e">
        <f>'所属データ'!$G$6</f>
        <v>#N/A</v>
      </c>
      <c r="P79" s="15" t="e">
        <f>所属データ!#REF!</f>
        <v>#REF!</v>
      </c>
    </row>
    <row r="80" spans="1:16" ht="15.75" thickBot="1" thickTop="1">
      <c r="A80" t="str">
        <f t="shared" si="1"/>
        <v>0</v>
      </c>
      <c r="B80" s="12">
        <v>77</v>
      </c>
      <c r="C80" s="13"/>
      <c r="D80" s="72" t="e">
        <f>+'所属データ'!$C$6</f>
        <v>#N/A</v>
      </c>
      <c r="E80" s="14">
        <f>+IF('所属データ'!$A$4&gt;0,'所属データ'!$A$4,"")</f>
      </c>
      <c r="F80" s="138"/>
      <c r="G80" s="139"/>
      <c r="H80" s="140"/>
      <c r="I80" s="141"/>
      <c r="J80" s="142"/>
      <c r="K80" s="143"/>
      <c r="L80" s="143"/>
      <c r="M80" s="143"/>
      <c r="N80" s="143"/>
      <c r="O80" s="114" t="e">
        <f>'所属データ'!$G$6</f>
        <v>#N/A</v>
      </c>
      <c r="P80" s="15" t="e">
        <f>所属データ!#REF!</f>
        <v>#REF!</v>
      </c>
    </row>
    <row r="81" spans="1:16" ht="15.75" thickBot="1" thickTop="1">
      <c r="A81" t="str">
        <f t="shared" si="1"/>
        <v>0</v>
      </c>
      <c r="B81" s="12">
        <v>78</v>
      </c>
      <c r="C81" s="13"/>
      <c r="D81" s="72" t="e">
        <f>+'所属データ'!$C$6</f>
        <v>#N/A</v>
      </c>
      <c r="E81" s="14">
        <f>+IF('所属データ'!$A$4&gt;0,'所属データ'!$A$4,"")</f>
      </c>
      <c r="F81" s="138"/>
      <c r="G81" s="139"/>
      <c r="H81" s="140"/>
      <c r="I81" s="141"/>
      <c r="J81" s="142"/>
      <c r="K81" s="143"/>
      <c r="L81" s="143"/>
      <c r="M81" s="143"/>
      <c r="N81" s="143"/>
      <c r="O81" s="114" t="e">
        <f>'所属データ'!$G$6</f>
        <v>#N/A</v>
      </c>
      <c r="P81" s="15" t="e">
        <f>所属データ!#REF!</f>
        <v>#REF!</v>
      </c>
    </row>
    <row r="82" spans="1:16" ht="15.75" thickBot="1" thickTop="1">
      <c r="A82" t="str">
        <f t="shared" si="1"/>
        <v>0</v>
      </c>
      <c r="B82" s="12">
        <v>79</v>
      </c>
      <c r="C82" s="13"/>
      <c r="D82" s="72" t="e">
        <f>+'所属データ'!$C$6</f>
        <v>#N/A</v>
      </c>
      <c r="E82" s="14">
        <f>+IF('所属データ'!$A$4&gt;0,'所属データ'!$A$4,"")</f>
      </c>
      <c r="F82" s="138"/>
      <c r="G82" s="139"/>
      <c r="H82" s="140"/>
      <c r="I82" s="141"/>
      <c r="J82" s="142"/>
      <c r="K82" s="143"/>
      <c r="L82" s="143"/>
      <c r="M82" s="143"/>
      <c r="N82" s="143"/>
      <c r="O82" s="114" t="e">
        <f>'所属データ'!$G$6</f>
        <v>#N/A</v>
      </c>
      <c r="P82" s="15" t="e">
        <f>所属データ!#REF!</f>
        <v>#REF!</v>
      </c>
    </row>
    <row r="83" spans="1:16" ht="15.75" thickBot="1" thickTop="1">
      <c r="A83" t="str">
        <f t="shared" si="1"/>
        <v>0</v>
      </c>
      <c r="B83" s="12">
        <v>80</v>
      </c>
      <c r="C83" s="13"/>
      <c r="D83" s="72" t="e">
        <f>+'所属データ'!$C$6</f>
        <v>#N/A</v>
      </c>
      <c r="E83" s="14">
        <f>+IF('所属データ'!$A$4&gt;0,'所属データ'!$A$4,"")</f>
      </c>
      <c r="F83" s="138"/>
      <c r="G83" s="139"/>
      <c r="H83" s="140"/>
      <c r="I83" s="141"/>
      <c r="J83" s="142"/>
      <c r="K83" s="143"/>
      <c r="L83" s="143"/>
      <c r="M83" s="143"/>
      <c r="N83" s="143"/>
      <c r="O83" s="114" t="e">
        <f>'所属データ'!$G$6</f>
        <v>#N/A</v>
      </c>
      <c r="P83" s="15" t="e">
        <f>所属データ!#REF!</f>
        <v>#REF!</v>
      </c>
    </row>
    <row r="84" spans="1:16" ht="15.75" thickBot="1" thickTop="1">
      <c r="A84" t="str">
        <f t="shared" si="1"/>
        <v>0</v>
      </c>
      <c r="B84" s="12">
        <v>81</v>
      </c>
      <c r="C84" s="13"/>
      <c r="D84" s="72" t="e">
        <f>+'所属データ'!$C$6</f>
        <v>#N/A</v>
      </c>
      <c r="E84" s="14">
        <f>+IF('所属データ'!$A$4&gt;0,'所属データ'!$A$4,"")</f>
      </c>
      <c r="F84" s="138"/>
      <c r="G84" s="139"/>
      <c r="H84" s="140"/>
      <c r="I84" s="141"/>
      <c r="J84" s="142"/>
      <c r="K84" s="143"/>
      <c r="L84" s="143"/>
      <c r="M84" s="143"/>
      <c r="N84" s="143"/>
      <c r="O84" s="114" t="e">
        <f>'所属データ'!$G$6</f>
        <v>#N/A</v>
      </c>
      <c r="P84" s="15" t="e">
        <f>所属データ!#REF!</f>
        <v>#REF!</v>
      </c>
    </row>
    <row r="85" spans="1:16" ht="15.75" thickBot="1" thickTop="1">
      <c r="A85" t="str">
        <f t="shared" si="1"/>
        <v>0</v>
      </c>
      <c r="B85" s="12">
        <v>82</v>
      </c>
      <c r="C85" s="13"/>
      <c r="D85" s="72" t="e">
        <f>+'所属データ'!$C$6</f>
        <v>#N/A</v>
      </c>
      <c r="E85" s="14">
        <f>+IF('所属データ'!$A$4&gt;0,'所属データ'!$A$4,"")</f>
      </c>
      <c r="F85" s="138"/>
      <c r="G85" s="139"/>
      <c r="H85" s="140"/>
      <c r="I85" s="141"/>
      <c r="J85" s="142"/>
      <c r="K85" s="143"/>
      <c r="L85" s="143"/>
      <c r="M85" s="143"/>
      <c r="N85" s="143"/>
      <c r="O85" s="114" t="e">
        <f>'所属データ'!$G$6</f>
        <v>#N/A</v>
      </c>
      <c r="P85" s="15" t="e">
        <f>所属データ!#REF!</f>
        <v>#REF!</v>
      </c>
    </row>
    <row r="86" spans="1:16" ht="15.75" thickBot="1" thickTop="1">
      <c r="A86" t="str">
        <f t="shared" si="1"/>
        <v>0</v>
      </c>
      <c r="B86" s="12">
        <v>83</v>
      </c>
      <c r="C86" s="13"/>
      <c r="D86" s="72" t="e">
        <f>+'所属データ'!$C$6</f>
        <v>#N/A</v>
      </c>
      <c r="E86" s="14">
        <f>+IF('所属データ'!$A$4&gt;0,'所属データ'!$A$4,"")</f>
      </c>
      <c r="F86" s="138"/>
      <c r="G86" s="139"/>
      <c r="H86" s="140"/>
      <c r="I86" s="141"/>
      <c r="J86" s="142"/>
      <c r="K86" s="143"/>
      <c r="L86" s="143"/>
      <c r="M86" s="143"/>
      <c r="N86" s="143"/>
      <c r="O86" s="114" t="e">
        <f>'所属データ'!$G$6</f>
        <v>#N/A</v>
      </c>
      <c r="P86" s="15" t="e">
        <f>所属データ!#REF!</f>
        <v>#REF!</v>
      </c>
    </row>
    <row r="87" spans="1:16" ht="15.75" thickBot="1" thickTop="1">
      <c r="A87" t="str">
        <f t="shared" si="1"/>
        <v>0</v>
      </c>
      <c r="B87" s="12">
        <v>84</v>
      </c>
      <c r="C87" s="13"/>
      <c r="D87" s="72" t="e">
        <f>+'所属データ'!$C$6</f>
        <v>#N/A</v>
      </c>
      <c r="E87" s="14">
        <f>+IF('所属データ'!$A$4&gt;0,'所属データ'!$A$4,"")</f>
      </c>
      <c r="F87" s="138"/>
      <c r="G87" s="139"/>
      <c r="H87" s="140"/>
      <c r="I87" s="141"/>
      <c r="J87" s="142"/>
      <c r="K87" s="143"/>
      <c r="L87" s="143"/>
      <c r="M87" s="143"/>
      <c r="N87" s="143"/>
      <c r="O87" s="114" t="e">
        <f>'所属データ'!$G$6</f>
        <v>#N/A</v>
      </c>
      <c r="P87" s="15" t="e">
        <f>所属データ!#REF!</f>
        <v>#REF!</v>
      </c>
    </row>
    <row r="88" spans="1:16" ht="15.75" thickBot="1" thickTop="1">
      <c r="A88" t="str">
        <f t="shared" si="1"/>
        <v>0</v>
      </c>
      <c r="B88" s="12">
        <v>85</v>
      </c>
      <c r="C88" s="13"/>
      <c r="D88" s="72" t="e">
        <f>+'所属データ'!$C$6</f>
        <v>#N/A</v>
      </c>
      <c r="E88" s="14">
        <f>+IF('所属データ'!$A$4&gt;0,'所属データ'!$A$4,"")</f>
      </c>
      <c r="F88" s="138"/>
      <c r="G88" s="139"/>
      <c r="H88" s="140"/>
      <c r="I88" s="141"/>
      <c r="J88" s="142"/>
      <c r="K88" s="143"/>
      <c r="L88" s="143"/>
      <c r="M88" s="143"/>
      <c r="N88" s="143"/>
      <c r="O88" s="114" t="e">
        <f>'所属データ'!$G$6</f>
        <v>#N/A</v>
      </c>
      <c r="P88" s="15" t="e">
        <f>所属データ!#REF!</f>
        <v>#REF!</v>
      </c>
    </row>
    <row r="89" spans="1:16" ht="15.75" thickBot="1" thickTop="1">
      <c r="A89" t="str">
        <f t="shared" si="1"/>
        <v>0</v>
      </c>
      <c r="B89" s="12">
        <v>86</v>
      </c>
      <c r="C89" s="13"/>
      <c r="D89" s="72" t="e">
        <f>+'所属データ'!$C$6</f>
        <v>#N/A</v>
      </c>
      <c r="E89" s="14">
        <f>+IF('所属データ'!$A$4&gt;0,'所属データ'!$A$4,"")</f>
      </c>
      <c r="F89" s="138"/>
      <c r="G89" s="139"/>
      <c r="H89" s="140"/>
      <c r="I89" s="141"/>
      <c r="J89" s="142"/>
      <c r="K89" s="143"/>
      <c r="L89" s="143"/>
      <c r="M89" s="143"/>
      <c r="N89" s="143"/>
      <c r="O89" s="114" t="e">
        <f>'所属データ'!$G$6</f>
        <v>#N/A</v>
      </c>
      <c r="P89" s="15" t="e">
        <f>所属データ!#REF!</f>
        <v>#REF!</v>
      </c>
    </row>
    <row r="90" spans="1:16" ht="15.75" thickBot="1" thickTop="1">
      <c r="A90" t="str">
        <f t="shared" si="1"/>
        <v>0</v>
      </c>
      <c r="B90" s="12">
        <v>87</v>
      </c>
      <c r="C90" s="13"/>
      <c r="D90" s="72" t="e">
        <f>+'所属データ'!$C$6</f>
        <v>#N/A</v>
      </c>
      <c r="E90" s="14">
        <f>+IF('所属データ'!$A$4&gt;0,'所属データ'!$A$4,"")</f>
      </c>
      <c r="F90" s="138"/>
      <c r="G90" s="139"/>
      <c r="H90" s="140"/>
      <c r="I90" s="141"/>
      <c r="J90" s="142"/>
      <c r="K90" s="143"/>
      <c r="L90" s="143"/>
      <c r="M90" s="143"/>
      <c r="N90" s="143"/>
      <c r="O90" s="114" t="e">
        <f>'所属データ'!$G$6</f>
        <v>#N/A</v>
      </c>
      <c r="P90" s="15" t="e">
        <f>所属データ!#REF!</f>
        <v>#REF!</v>
      </c>
    </row>
    <row r="91" spans="1:16" ht="15.75" thickBot="1" thickTop="1">
      <c r="A91" t="str">
        <f t="shared" si="1"/>
        <v>0</v>
      </c>
      <c r="B91" s="12">
        <v>88</v>
      </c>
      <c r="C91" s="13"/>
      <c r="D91" s="72" t="e">
        <f>+'所属データ'!$C$6</f>
        <v>#N/A</v>
      </c>
      <c r="E91" s="14">
        <f>+IF('所属データ'!$A$4&gt;0,'所属データ'!$A$4,"")</f>
      </c>
      <c r="F91" s="138"/>
      <c r="G91" s="139"/>
      <c r="H91" s="140"/>
      <c r="I91" s="141"/>
      <c r="J91" s="142"/>
      <c r="K91" s="143"/>
      <c r="L91" s="143"/>
      <c r="M91" s="143"/>
      <c r="N91" s="143"/>
      <c r="O91" s="114" t="e">
        <f>'所属データ'!$G$6</f>
        <v>#N/A</v>
      </c>
      <c r="P91" s="15" t="e">
        <f>所属データ!#REF!</f>
        <v>#REF!</v>
      </c>
    </row>
    <row r="92" spans="1:16" ht="15.75" thickBot="1" thickTop="1">
      <c r="A92" t="str">
        <f t="shared" si="1"/>
        <v>0</v>
      </c>
      <c r="B92" s="12">
        <v>89</v>
      </c>
      <c r="C92" s="13"/>
      <c r="D92" s="72" t="e">
        <f>+'所属データ'!$C$6</f>
        <v>#N/A</v>
      </c>
      <c r="E92" s="14">
        <f>+IF('所属データ'!$A$4&gt;0,'所属データ'!$A$4,"")</f>
      </c>
      <c r="F92" s="138"/>
      <c r="G92" s="139"/>
      <c r="H92" s="140"/>
      <c r="I92" s="141"/>
      <c r="J92" s="142"/>
      <c r="K92" s="143"/>
      <c r="L92" s="143"/>
      <c r="M92" s="143"/>
      <c r="N92" s="143"/>
      <c r="O92" s="114" t="e">
        <f>'所属データ'!$G$6</f>
        <v>#N/A</v>
      </c>
      <c r="P92" s="15" t="e">
        <f>所属データ!#REF!</f>
        <v>#REF!</v>
      </c>
    </row>
    <row r="93" spans="1:16" ht="15.75" thickBot="1" thickTop="1">
      <c r="A93" t="str">
        <f t="shared" si="1"/>
        <v>0</v>
      </c>
      <c r="B93" s="12">
        <v>90</v>
      </c>
      <c r="C93" s="13"/>
      <c r="D93" s="72" t="e">
        <f>+'所属データ'!$C$6</f>
        <v>#N/A</v>
      </c>
      <c r="E93" s="14">
        <f>+IF('所属データ'!$A$4&gt;0,'所属データ'!$A$4,"")</f>
      </c>
      <c r="F93" s="138"/>
      <c r="G93" s="139"/>
      <c r="H93" s="140"/>
      <c r="I93" s="141"/>
      <c r="J93" s="142"/>
      <c r="K93" s="143"/>
      <c r="L93" s="143"/>
      <c r="M93" s="143"/>
      <c r="N93" s="143"/>
      <c r="O93" s="114" t="e">
        <f>'所属データ'!$G$6</f>
        <v>#N/A</v>
      </c>
      <c r="P93" s="15" t="e">
        <f>所属データ!#REF!</f>
        <v>#REF!</v>
      </c>
    </row>
    <row r="94" spans="1:16" ht="15.75" thickBot="1" thickTop="1">
      <c r="A94" t="str">
        <f t="shared" si="1"/>
        <v>0</v>
      </c>
      <c r="B94" s="12">
        <v>91</v>
      </c>
      <c r="C94" s="13"/>
      <c r="D94" s="72" t="e">
        <f>+'所属データ'!$C$6</f>
        <v>#N/A</v>
      </c>
      <c r="E94" s="14">
        <f>+IF('所属データ'!$A$4&gt;0,'所属データ'!$A$4,"")</f>
      </c>
      <c r="F94" s="138"/>
      <c r="G94" s="139"/>
      <c r="H94" s="140"/>
      <c r="I94" s="141"/>
      <c r="J94" s="142"/>
      <c r="K94" s="143"/>
      <c r="L94" s="143"/>
      <c r="M94" s="143"/>
      <c r="N94" s="143"/>
      <c r="O94" s="114" t="e">
        <f>'所属データ'!$G$6</f>
        <v>#N/A</v>
      </c>
      <c r="P94" s="15" t="e">
        <f>所属データ!#REF!</f>
        <v>#REF!</v>
      </c>
    </row>
    <row r="95" spans="1:16" ht="15.75" thickBot="1" thickTop="1">
      <c r="A95" t="str">
        <f t="shared" si="1"/>
        <v>0</v>
      </c>
      <c r="B95" s="12">
        <v>92</v>
      </c>
      <c r="C95" s="13"/>
      <c r="D95" s="72" t="e">
        <f>+'所属データ'!$C$6</f>
        <v>#N/A</v>
      </c>
      <c r="E95" s="14">
        <f>+IF('所属データ'!$A$4&gt;0,'所属データ'!$A$4,"")</f>
      </c>
      <c r="F95" s="138"/>
      <c r="G95" s="139"/>
      <c r="H95" s="140"/>
      <c r="I95" s="141"/>
      <c r="J95" s="142"/>
      <c r="K95" s="143"/>
      <c r="L95" s="143"/>
      <c r="M95" s="143"/>
      <c r="N95" s="143"/>
      <c r="O95" s="114" t="e">
        <f>'所属データ'!$G$6</f>
        <v>#N/A</v>
      </c>
      <c r="P95" s="15" t="e">
        <f>所属データ!#REF!</f>
        <v>#REF!</v>
      </c>
    </row>
    <row r="96" spans="1:16" ht="15.75" thickBot="1" thickTop="1">
      <c r="A96" t="str">
        <f t="shared" si="1"/>
        <v>0</v>
      </c>
      <c r="B96" s="12">
        <v>93</v>
      </c>
      <c r="C96" s="13"/>
      <c r="D96" s="72" t="e">
        <f>+'所属データ'!$C$6</f>
        <v>#N/A</v>
      </c>
      <c r="E96" s="14">
        <f>+IF('所属データ'!$A$4&gt;0,'所属データ'!$A$4,"")</f>
      </c>
      <c r="F96" s="138"/>
      <c r="G96" s="139"/>
      <c r="H96" s="140"/>
      <c r="I96" s="141"/>
      <c r="J96" s="142"/>
      <c r="K96" s="143"/>
      <c r="L96" s="143"/>
      <c r="M96" s="143"/>
      <c r="N96" s="143"/>
      <c r="O96" s="114" t="e">
        <f>'所属データ'!$G$6</f>
        <v>#N/A</v>
      </c>
      <c r="P96" s="15" t="e">
        <f>所属データ!#REF!</f>
        <v>#REF!</v>
      </c>
    </row>
    <row r="97" spans="1:16" ht="15.75" thickBot="1" thickTop="1">
      <c r="A97" t="str">
        <f t="shared" si="1"/>
        <v>0</v>
      </c>
      <c r="B97" s="12">
        <v>94</v>
      </c>
      <c r="C97" s="13"/>
      <c r="D97" s="72" t="e">
        <f>+'所属データ'!$C$6</f>
        <v>#N/A</v>
      </c>
      <c r="E97" s="14">
        <f>+IF('所属データ'!$A$4&gt;0,'所属データ'!$A$4,"")</f>
      </c>
      <c r="F97" s="138"/>
      <c r="G97" s="139"/>
      <c r="H97" s="140"/>
      <c r="I97" s="141"/>
      <c r="J97" s="142"/>
      <c r="K97" s="143"/>
      <c r="L97" s="143"/>
      <c r="M97" s="143"/>
      <c r="N97" s="143"/>
      <c r="O97" s="114" t="e">
        <f>'所属データ'!$G$6</f>
        <v>#N/A</v>
      </c>
      <c r="P97" s="15" t="e">
        <f>所属データ!#REF!</f>
        <v>#REF!</v>
      </c>
    </row>
    <row r="98" spans="1:16" ht="15.75" thickBot="1" thickTop="1">
      <c r="A98" t="str">
        <f t="shared" si="1"/>
        <v>0</v>
      </c>
      <c r="B98" s="12">
        <v>95</v>
      </c>
      <c r="C98" s="13"/>
      <c r="D98" s="72" t="e">
        <f>+'所属データ'!$C$6</f>
        <v>#N/A</v>
      </c>
      <c r="E98" s="14">
        <f>+IF('所属データ'!$A$4&gt;0,'所属データ'!$A$4,"")</f>
      </c>
      <c r="F98" s="138"/>
      <c r="G98" s="139"/>
      <c r="H98" s="140"/>
      <c r="I98" s="141"/>
      <c r="J98" s="142"/>
      <c r="K98" s="143"/>
      <c r="L98" s="143"/>
      <c r="M98" s="143"/>
      <c r="N98" s="143"/>
      <c r="O98" s="114" t="e">
        <f>'所属データ'!$G$6</f>
        <v>#N/A</v>
      </c>
      <c r="P98" s="15" t="e">
        <f>所属データ!#REF!</f>
        <v>#REF!</v>
      </c>
    </row>
    <row r="99" spans="1:16" ht="15.75" thickBot="1" thickTop="1">
      <c r="A99" t="str">
        <f t="shared" si="1"/>
        <v>0</v>
      </c>
      <c r="B99" s="12">
        <v>96</v>
      </c>
      <c r="C99" s="13"/>
      <c r="D99" s="72" t="e">
        <f>+'所属データ'!$C$6</f>
        <v>#N/A</v>
      </c>
      <c r="E99" s="14">
        <f>+IF('所属データ'!$A$4&gt;0,'所属データ'!$A$4,"")</f>
      </c>
      <c r="F99" s="138"/>
      <c r="G99" s="139"/>
      <c r="H99" s="140"/>
      <c r="I99" s="141"/>
      <c r="J99" s="142"/>
      <c r="K99" s="143"/>
      <c r="L99" s="143"/>
      <c r="M99" s="143"/>
      <c r="N99" s="143"/>
      <c r="O99" s="114" t="e">
        <f>'所属データ'!$G$6</f>
        <v>#N/A</v>
      </c>
      <c r="P99" s="15" t="e">
        <f>所属データ!#REF!</f>
        <v>#REF!</v>
      </c>
    </row>
    <row r="100" spans="1:16" ht="15.75" thickBot="1" thickTop="1">
      <c r="A100" t="str">
        <f t="shared" si="1"/>
        <v>0</v>
      </c>
      <c r="B100" s="12">
        <v>97</v>
      </c>
      <c r="C100" s="13"/>
      <c r="D100" s="72" t="e">
        <f>+'所属データ'!$C$6</f>
        <v>#N/A</v>
      </c>
      <c r="E100" s="14">
        <f>+IF('所属データ'!$A$4&gt;0,'所属データ'!$A$4,"")</f>
      </c>
      <c r="F100" s="138"/>
      <c r="G100" s="139"/>
      <c r="H100" s="140"/>
      <c r="I100" s="141"/>
      <c r="J100" s="142"/>
      <c r="K100" s="143"/>
      <c r="L100" s="143"/>
      <c r="M100" s="143"/>
      <c r="N100" s="143"/>
      <c r="O100" s="114" t="e">
        <f>'所属データ'!$G$6</f>
        <v>#N/A</v>
      </c>
      <c r="P100" s="15" t="e">
        <f>所属データ!#REF!</f>
        <v>#REF!</v>
      </c>
    </row>
    <row r="101" spans="1:16" ht="15.75" thickBot="1" thickTop="1">
      <c r="A101" t="str">
        <f t="shared" si="1"/>
        <v>0</v>
      </c>
      <c r="B101" s="12">
        <v>98</v>
      </c>
      <c r="C101" s="13"/>
      <c r="D101" s="72" t="e">
        <f>+'所属データ'!$C$6</f>
        <v>#N/A</v>
      </c>
      <c r="E101" s="14">
        <f>+IF('所属データ'!$A$4&gt;0,'所属データ'!$A$4,"")</f>
      </c>
      <c r="F101" s="138"/>
      <c r="G101" s="139"/>
      <c r="H101" s="140"/>
      <c r="I101" s="141"/>
      <c r="J101" s="142"/>
      <c r="K101" s="143"/>
      <c r="L101" s="143"/>
      <c r="M101" s="143"/>
      <c r="N101" s="143"/>
      <c r="O101" s="114" t="e">
        <f>'所属データ'!$G$6</f>
        <v>#N/A</v>
      </c>
      <c r="P101" s="15" t="e">
        <f>所属データ!#REF!</f>
        <v>#REF!</v>
      </c>
    </row>
    <row r="102" spans="1:16" ht="15.75" thickBot="1" thickTop="1">
      <c r="A102" t="str">
        <f t="shared" si="1"/>
        <v>0</v>
      </c>
      <c r="B102" s="12">
        <v>99</v>
      </c>
      <c r="C102" s="13"/>
      <c r="D102" s="72" t="e">
        <f>+'所属データ'!$C$6</f>
        <v>#N/A</v>
      </c>
      <c r="E102" s="14">
        <f>+IF('所属データ'!$A$4&gt;0,'所属データ'!$A$4,"")</f>
      </c>
      <c r="F102" s="138"/>
      <c r="G102" s="139"/>
      <c r="H102" s="140"/>
      <c r="I102" s="141"/>
      <c r="J102" s="142"/>
      <c r="K102" s="143"/>
      <c r="L102" s="143"/>
      <c r="M102" s="143"/>
      <c r="N102" s="143"/>
      <c r="O102" s="114" t="e">
        <f>'所属データ'!$G$6</f>
        <v>#N/A</v>
      </c>
      <c r="P102" s="15" t="e">
        <f>所属データ!#REF!</f>
        <v>#REF!</v>
      </c>
    </row>
    <row r="103" spans="1:16" ht="15.75" thickBot="1" thickTop="1">
      <c r="A103" t="str">
        <f t="shared" si="1"/>
        <v>0</v>
      </c>
      <c r="B103" s="12">
        <v>100</v>
      </c>
      <c r="C103" s="13"/>
      <c r="D103" s="72" t="e">
        <f>+'所属データ'!$C$6</f>
        <v>#N/A</v>
      </c>
      <c r="E103" s="14">
        <f>+IF('所属データ'!$A$4&gt;0,'所属データ'!$A$4,"")</f>
      </c>
      <c r="F103" s="138"/>
      <c r="G103" s="139"/>
      <c r="H103" s="140"/>
      <c r="I103" s="141"/>
      <c r="J103" s="142"/>
      <c r="K103" s="143"/>
      <c r="L103" s="143"/>
      <c r="M103" s="143"/>
      <c r="N103" s="143"/>
      <c r="O103" s="114" t="e">
        <f>'所属データ'!$G$6</f>
        <v>#N/A</v>
      </c>
      <c r="P103" s="15" t="e">
        <f>所属データ!#REF!</f>
        <v>#REF!</v>
      </c>
    </row>
    <row r="104" spans="1:16" ht="15.75" thickBot="1" thickTop="1">
      <c r="A104" t="str">
        <f t="shared" si="1"/>
        <v>0</v>
      </c>
      <c r="B104" s="12">
        <v>101</v>
      </c>
      <c r="C104" s="13"/>
      <c r="D104" s="72" t="e">
        <f>+'所属データ'!$C$6</f>
        <v>#N/A</v>
      </c>
      <c r="E104" s="14">
        <f>+IF('所属データ'!$A$4&gt;0,'所属データ'!$A$4,"")</f>
      </c>
      <c r="F104" s="138"/>
      <c r="G104" s="139"/>
      <c r="H104" s="140"/>
      <c r="I104" s="141"/>
      <c r="J104" s="142"/>
      <c r="K104" s="143"/>
      <c r="L104" s="143"/>
      <c r="M104" s="143"/>
      <c r="N104" s="143"/>
      <c r="O104" s="114" t="e">
        <f>'所属データ'!$G$6</f>
        <v>#N/A</v>
      </c>
      <c r="P104" s="15" t="e">
        <f>所属データ!#REF!</f>
        <v>#REF!</v>
      </c>
    </row>
    <row r="105" spans="1:16" ht="15.75" thickBot="1" thickTop="1">
      <c r="A105" t="str">
        <f t="shared" si="1"/>
        <v>0</v>
      </c>
      <c r="B105" s="12">
        <v>102</v>
      </c>
      <c r="C105" s="13"/>
      <c r="D105" s="72" t="e">
        <f>+'所属データ'!$C$6</f>
        <v>#N/A</v>
      </c>
      <c r="E105" s="14">
        <f>+IF('所属データ'!$A$4&gt;0,'所属データ'!$A$4,"")</f>
      </c>
      <c r="F105" s="138"/>
      <c r="G105" s="139"/>
      <c r="H105" s="140"/>
      <c r="I105" s="141"/>
      <c r="J105" s="142"/>
      <c r="K105" s="143"/>
      <c r="L105" s="143"/>
      <c r="M105" s="143"/>
      <c r="N105" s="143"/>
      <c r="O105" s="114" t="e">
        <f>'所属データ'!$G$6</f>
        <v>#N/A</v>
      </c>
      <c r="P105" s="15" t="e">
        <f>所属データ!#REF!</f>
        <v>#REF!</v>
      </c>
    </row>
    <row r="106" spans="1:16" ht="15.75" thickBot="1" thickTop="1">
      <c r="A106" t="str">
        <f t="shared" si="1"/>
        <v>0</v>
      </c>
      <c r="B106" s="12">
        <v>103</v>
      </c>
      <c r="C106" s="13"/>
      <c r="D106" s="72" t="e">
        <f>+'所属データ'!$C$6</f>
        <v>#N/A</v>
      </c>
      <c r="E106" s="14">
        <f>+IF('所属データ'!$A$4&gt;0,'所属データ'!$A$4,"")</f>
      </c>
      <c r="F106" s="138"/>
      <c r="G106" s="139"/>
      <c r="H106" s="140"/>
      <c r="I106" s="141"/>
      <c r="J106" s="142"/>
      <c r="K106" s="143"/>
      <c r="L106" s="143"/>
      <c r="M106" s="143"/>
      <c r="N106" s="143"/>
      <c r="O106" s="114" t="e">
        <f>'所属データ'!$G$6</f>
        <v>#N/A</v>
      </c>
      <c r="P106" s="15" t="e">
        <f>所属データ!#REF!</f>
        <v>#REF!</v>
      </c>
    </row>
    <row r="107" spans="1:16" ht="15.75" thickBot="1" thickTop="1">
      <c r="A107" t="str">
        <f t="shared" si="1"/>
        <v>0</v>
      </c>
      <c r="B107" s="12">
        <v>104</v>
      </c>
      <c r="C107" s="13"/>
      <c r="D107" s="72" t="e">
        <f>+'所属データ'!$C$6</f>
        <v>#N/A</v>
      </c>
      <c r="E107" s="14">
        <f>+IF('所属データ'!$A$4&gt;0,'所属データ'!$A$4,"")</f>
      </c>
      <c r="F107" s="138"/>
      <c r="G107" s="139"/>
      <c r="H107" s="140"/>
      <c r="I107" s="141"/>
      <c r="J107" s="142"/>
      <c r="K107" s="143"/>
      <c r="L107" s="143"/>
      <c r="M107" s="143"/>
      <c r="N107" s="143"/>
      <c r="O107" s="114" t="e">
        <f>'所属データ'!$G$6</f>
        <v>#N/A</v>
      </c>
      <c r="P107" s="15" t="e">
        <f>所属データ!#REF!</f>
        <v>#REF!</v>
      </c>
    </row>
    <row r="108" spans="1:16" ht="15.75" thickBot="1" thickTop="1">
      <c r="A108" t="str">
        <f t="shared" si="1"/>
        <v>0</v>
      </c>
      <c r="B108" s="12">
        <v>105</v>
      </c>
      <c r="C108" s="13"/>
      <c r="D108" s="72" t="e">
        <f>+'所属データ'!$C$6</f>
        <v>#N/A</v>
      </c>
      <c r="E108" s="14">
        <f>+IF('所属データ'!$A$4&gt;0,'所属データ'!$A$4,"")</f>
      </c>
      <c r="F108" s="138"/>
      <c r="G108" s="139"/>
      <c r="H108" s="140"/>
      <c r="I108" s="141"/>
      <c r="J108" s="142"/>
      <c r="K108" s="143"/>
      <c r="L108" s="143"/>
      <c r="M108" s="143"/>
      <c r="N108" s="143"/>
      <c r="O108" s="114" t="e">
        <f>'所属データ'!$G$6</f>
        <v>#N/A</v>
      </c>
      <c r="P108" s="15" t="e">
        <f>所属データ!#REF!</f>
        <v>#REF!</v>
      </c>
    </row>
    <row r="109" spans="1:16" ht="15.75" thickBot="1" thickTop="1">
      <c r="A109" t="str">
        <f t="shared" si="1"/>
        <v>0</v>
      </c>
      <c r="B109" s="12">
        <v>106</v>
      </c>
      <c r="C109" s="13"/>
      <c r="D109" s="72" t="e">
        <f>+'所属データ'!$C$6</f>
        <v>#N/A</v>
      </c>
      <c r="E109" s="14">
        <f>+IF('所属データ'!$A$4&gt;0,'所属データ'!$A$4,"")</f>
      </c>
      <c r="F109" s="138"/>
      <c r="G109" s="139"/>
      <c r="H109" s="140"/>
      <c r="I109" s="141"/>
      <c r="J109" s="142"/>
      <c r="K109" s="143"/>
      <c r="L109" s="143"/>
      <c r="M109" s="143"/>
      <c r="N109" s="143"/>
      <c r="O109" s="114" t="e">
        <f>'所属データ'!$G$6</f>
        <v>#N/A</v>
      </c>
      <c r="P109" s="15" t="e">
        <f>所属データ!#REF!</f>
        <v>#REF!</v>
      </c>
    </row>
    <row r="110" spans="1:16" ht="15.75" thickBot="1" thickTop="1">
      <c r="A110" t="str">
        <f t="shared" si="1"/>
        <v>0</v>
      </c>
      <c r="B110" s="12">
        <v>107</v>
      </c>
      <c r="C110" s="13"/>
      <c r="D110" s="72" t="e">
        <f>+'所属データ'!$C$6</f>
        <v>#N/A</v>
      </c>
      <c r="E110" s="14">
        <f>+IF('所属データ'!$A$4&gt;0,'所属データ'!$A$4,"")</f>
      </c>
      <c r="F110" s="138"/>
      <c r="G110" s="139"/>
      <c r="H110" s="140"/>
      <c r="I110" s="141"/>
      <c r="J110" s="142"/>
      <c r="K110" s="143"/>
      <c r="L110" s="143"/>
      <c r="M110" s="143"/>
      <c r="N110" s="143"/>
      <c r="O110" s="114" t="e">
        <f>'所属データ'!$G$6</f>
        <v>#N/A</v>
      </c>
      <c r="P110" s="15" t="e">
        <f>所属データ!#REF!</f>
        <v>#REF!</v>
      </c>
    </row>
    <row r="111" spans="1:16" ht="15.75" thickBot="1" thickTop="1">
      <c r="A111" t="str">
        <f t="shared" si="1"/>
        <v>0</v>
      </c>
      <c r="B111" s="12">
        <v>108</v>
      </c>
      <c r="C111" s="13"/>
      <c r="D111" s="72" t="e">
        <f>+'所属データ'!$C$6</f>
        <v>#N/A</v>
      </c>
      <c r="E111" s="14">
        <f>+IF('所属データ'!$A$4&gt;0,'所属データ'!$A$4,"")</f>
      </c>
      <c r="F111" s="138"/>
      <c r="G111" s="139"/>
      <c r="H111" s="140"/>
      <c r="I111" s="141"/>
      <c r="J111" s="142"/>
      <c r="K111" s="143"/>
      <c r="L111" s="143"/>
      <c r="M111" s="143"/>
      <c r="N111" s="143"/>
      <c r="O111" s="114" t="e">
        <f>'所属データ'!$G$6</f>
        <v>#N/A</v>
      </c>
      <c r="P111" s="15" t="e">
        <f>所属データ!#REF!</f>
        <v>#REF!</v>
      </c>
    </row>
    <row r="112" spans="1:16" ht="15.75" thickBot="1" thickTop="1">
      <c r="A112" t="str">
        <f t="shared" si="1"/>
        <v>0</v>
      </c>
      <c r="B112" s="12">
        <v>109</v>
      </c>
      <c r="C112" s="13"/>
      <c r="D112" s="72" t="e">
        <f>+'所属データ'!$C$6</f>
        <v>#N/A</v>
      </c>
      <c r="E112" s="14">
        <f>+IF('所属データ'!$A$4&gt;0,'所属データ'!$A$4,"")</f>
      </c>
      <c r="F112" s="138"/>
      <c r="G112" s="139"/>
      <c r="H112" s="140"/>
      <c r="I112" s="141"/>
      <c r="J112" s="142"/>
      <c r="K112" s="143"/>
      <c r="L112" s="143"/>
      <c r="M112" s="143"/>
      <c r="N112" s="143"/>
      <c r="O112" s="114" t="e">
        <f>'所属データ'!$G$6</f>
        <v>#N/A</v>
      </c>
      <c r="P112" s="15" t="e">
        <f>所属データ!#REF!</f>
        <v>#REF!</v>
      </c>
    </row>
    <row r="113" spans="1:16" ht="15.75" thickBot="1" thickTop="1">
      <c r="A113" t="str">
        <f t="shared" si="1"/>
        <v>0</v>
      </c>
      <c r="B113" s="12">
        <v>110</v>
      </c>
      <c r="C113" s="13"/>
      <c r="D113" s="72" t="e">
        <f>+'所属データ'!$C$6</f>
        <v>#N/A</v>
      </c>
      <c r="E113" s="14">
        <f>+IF('所属データ'!$A$4&gt;0,'所属データ'!$A$4,"")</f>
      </c>
      <c r="F113" s="138"/>
      <c r="G113" s="139"/>
      <c r="H113" s="140"/>
      <c r="I113" s="141"/>
      <c r="J113" s="142"/>
      <c r="K113" s="143"/>
      <c r="L113" s="143"/>
      <c r="M113" s="143"/>
      <c r="N113" s="143"/>
      <c r="O113" s="114" t="e">
        <f>'所属データ'!$G$6</f>
        <v>#N/A</v>
      </c>
      <c r="P113" s="15" t="e">
        <f>所属データ!#REF!</f>
        <v>#REF!</v>
      </c>
    </row>
    <row r="114" spans="1:16" ht="15.75" thickBot="1" thickTop="1">
      <c r="A114" t="str">
        <f t="shared" si="1"/>
        <v>0</v>
      </c>
      <c r="B114" s="12">
        <v>111</v>
      </c>
      <c r="C114" s="13"/>
      <c r="D114" s="72" t="e">
        <f>+'所属データ'!$C$6</f>
        <v>#N/A</v>
      </c>
      <c r="E114" s="14">
        <f>+IF('所属データ'!$A$4&gt;0,'所属データ'!$A$4,"")</f>
      </c>
      <c r="F114" s="138"/>
      <c r="G114" s="139"/>
      <c r="H114" s="140"/>
      <c r="I114" s="141"/>
      <c r="J114" s="142"/>
      <c r="K114" s="143"/>
      <c r="L114" s="143"/>
      <c r="M114" s="143"/>
      <c r="N114" s="143"/>
      <c r="O114" s="114" t="e">
        <f>'所属データ'!$G$6</f>
        <v>#N/A</v>
      </c>
      <c r="P114" s="15" t="e">
        <f>所属データ!#REF!</f>
        <v>#REF!</v>
      </c>
    </row>
    <row r="115" spans="1:16" ht="15.75" thickBot="1" thickTop="1">
      <c r="A115" t="str">
        <f t="shared" si="1"/>
        <v>0</v>
      </c>
      <c r="B115" s="12">
        <v>112</v>
      </c>
      <c r="C115" s="13"/>
      <c r="D115" s="72" t="e">
        <f>+'所属データ'!$C$6</f>
        <v>#N/A</v>
      </c>
      <c r="E115" s="14">
        <f>+IF('所属データ'!$A$4&gt;0,'所属データ'!$A$4,"")</f>
      </c>
      <c r="F115" s="138"/>
      <c r="G115" s="139"/>
      <c r="H115" s="140"/>
      <c r="I115" s="141"/>
      <c r="J115" s="142"/>
      <c r="K115" s="143"/>
      <c r="L115" s="143"/>
      <c r="M115" s="143"/>
      <c r="N115" s="143"/>
      <c r="O115" s="114" t="e">
        <f>'所属データ'!$G$6</f>
        <v>#N/A</v>
      </c>
      <c r="P115" s="15" t="e">
        <f>所属データ!#REF!</f>
        <v>#REF!</v>
      </c>
    </row>
    <row r="116" spans="1:16" ht="15.75" thickBot="1" thickTop="1">
      <c r="A116" t="str">
        <f t="shared" si="1"/>
        <v>0</v>
      </c>
      <c r="B116" s="12">
        <v>113</v>
      </c>
      <c r="C116" s="13"/>
      <c r="D116" s="72" t="e">
        <f>+'所属データ'!$C$6</f>
        <v>#N/A</v>
      </c>
      <c r="E116" s="14">
        <f>+IF('所属データ'!$A$4&gt;0,'所属データ'!$A$4,"")</f>
      </c>
      <c r="F116" s="138"/>
      <c r="G116" s="139"/>
      <c r="H116" s="140"/>
      <c r="I116" s="141"/>
      <c r="J116" s="142"/>
      <c r="K116" s="143"/>
      <c r="L116" s="143"/>
      <c r="M116" s="143"/>
      <c r="N116" s="143"/>
      <c r="O116" s="114" t="e">
        <f>'所属データ'!$G$6</f>
        <v>#N/A</v>
      </c>
      <c r="P116" s="15" t="e">
        <f>所属データ!#REF!</f>
        <v>#REF!</v>
      </c>
    </row>
    <row r="117" spans="1:16" ht="15.75" thickBot="1" thickTop="1">
      <c r="A117" t="str">
        <f t="shared" si="1"/>
        <v>0</v>
      </c>
      <c r="B117" s="12">
        <v>114</v>
      </c>
      <c r="C117" s="13"/>
      <c r="D117" s="72" t="e">
        <f>+'所属データ'!$C$6</f>
        <v>#N/A</v>
      </c>
      <c r="E117" s="14">
        <f>+IF('所属データ'!$A$4&gt;0,'所属データ'!$A$4,"")</f>
      </c>
      <c r="F117" s="138"/>
      <c r="G117" s="139"/>
      <c r="H117" s="140"/>
      <c r="I117" s="141"/>
      <c r="J117" s="142"/>
      <c r="K117" s="143"/>
      <c r="L117" s="143"/>
      <c r="M117" s="143"/>
      <c r="N117" s="143"/>
      <c r="O117" s="114" t="e">
        <f>'所属データ'!$G$6</f>
        <v>#N/A</v>
      </c>
      <c r="P117" s="15" t="e">
        <f>所属データ!#REF!</f>
        <v>#REF!</v>
      </c>
    </row>
    <row r="118" spans="1:16" ht="15.75" thickBot="1" thickTop="1">
      <c r="A118" t="str">
        <f t="shared" si="1"/>
        <v>0</v>
      </c>
      <c r="B118" s="12">
        <v>115</v>
      </c>
      <c r="C118" s="13"/>
      <c r="D118" s="72" t="e">
        <f>+'所属データ'!$C$6</f>
        <v>#N/A</v>
      </c>
      <c r="E118" s="14">
        <f>+IF('所属データ'!$A$4&gt;0,'所属データ'!$A$4,"")</f>
      </c>
      <c r="F118" s="138"/>
      <c r="G118" s="139"/>
      <c r="H118" s="140"/>
      <c r="I118" s="141"/>
      <c r="J118" s="142"/>
      <c r="K118" s="143"/>
      <c r="L118" s="143"/>
      <c r="M118" s="143"/>
      <c r="N118" s="143"/>
      <c r="O118" s="114" t="e">
        <f>'所属データ'!$G$6</f>
        <v>#N/A</v>
      </c>
      <c r="P118" s="15" t="e">
        <f>所属データ!#REF!</f>
        <v>#REF!</v>
      </c>
    </row>
    <row r="119" spans="1:16" ht="15.75" thickBot="1" thickTop="1">
      <c r="A119" t="str">
        <f t="shared" si="1"/>
        <v>0</v>
      </c>
      <c r="B119" s="12">
        <v>116</v>
      </c>
      <c r="C119" s="13"/>
      <c r="D119" s="72" t="e">
        <f>+'所属データ'!$C$6</f>
        <v>#N/A</v>
      </c>
      <c r="E119" s="14">
        <f>+IF('所属データ'!$A$4&gt;0,'所属データ'!$A$4,"")</f>
      </c>
      <c r="F119" s="138"/>
      <c r="G119" s="139"/>
      <c r="H119" s="140"/>
      <c r="I119" s="141"/>
      <c r="J119" s="142"/>
      <c r="K119" s="143"/>
      <c r="L119" s="143"/>
      <c r="M119" s="143"/>
      <c r="N119" s="143"/>
      <c r="O119" s="114" t="e">
        <f>'所属データ'!$G$6</f>
        <v>#N/A</v>
      </c>
      <c r="P119" s="15" t="e">
        <f>所属データ!#REF!</f>
        <v>#REF!</v>
      </c>
    </row>
    <row r="120" spans="1:16" ht="15.75" thickBot="1" thickTop="1">
      <c r="A120" t="str">
        <f t="shared" si="1"/>
        <v>0</v>
      </c>
      <c r="B120" s="12">
        <v>117</v>
      </c>
      <c r="C120" s="13"/>
      <c r="D120" s="72" t="e">
        <f>+'所属データ'!$C$6</f>
        <v>#N/A</v>
      </c>
      <c r="E120" s="14">
        <f>+IF('所属データ'!$A$4&gt;0,'所属データ'!$A$4,"")</f>
      </c>
      <c r="F120" s="138"/>
      <c r="G120" s="139"/>
      <c r="H120" s="140"/>
      <c r="I120" s="141"/>
      <c r="J120" s="142"/>
      <c r="K120" s="143"/>
      <c r="L120" s="143"/>
      <c r="M120" s="143"/>
      <c r="N120" s="143"/>
      <c r="O120" s="114" t="e">
        <f>'所属データ'!$G$6</f>
        <v>#N/A</v>
      </c>
      <c r="P120" s="15" t="e">
        <f>所属データ!#REF!</f>
        <v>#REF!</v>
      </c>
    </row>
    <row r="121" spans="1:16" ht="15.75" thickBot="1" thickTop="1">
      <c r="A121" t="str">
        <f t="shared" si="1"/>
        <v>0</v>
      </c>
      <c r="B121" s="12">
        <v>118</v>
      </c>
      <c r="C121" s="13"/>
      <c r="D121" s="72" t="e">
        <f>+'所属データ'!$C$6</f>
        <v>#N/A</v>
      </c>
      <c r="E121" s="14">
        <f>+IF('所属データ'!$A$4&gt;0,'所属データ'!$A$4,"")</f>
      </c>
      <c r="F121" s="138"/>
      <c r="G121" s="139"/>
      <c r="H121" s="140"/>
      <c r="I121" s="141"/>
      <c r="J121" s="142"/>
      <c r="K121" s="143"/>
      <c r="L121" s="143"/>
      <c r="M121" s="143"/>
      <c r="N121" s="143"/>
      <c r="O121" s="114" t="e">
        <f>'所属データ'!$G$6</f>
        <v>#N/A</v>
      </c>
      <c r="P121" s="15" t="e">
        <f>所属データ!#REF!</f>
        <v>#REF!</v>
      </c>
    </row>
    <row r="122" spans="1:16" ht="15.75" thickBot="1" thickTop="1">
      <c r="A122" t="str">
        <f t="shared" si="1"/>
        <v>0</v>
      </c>
      <c r="B122" s="12">
        <v>119</v>
      </c>
      <c r="C122" s="13"/>
      <c r="D122" s="72" t="e">
        <f>+'所属データ'!$C$6</f>
        <v>#N/A</v>
      </c>
      <c r="E122" s="14">
        <f>+IF('所属データ'!$A$4&gt;0,'所属データ'!$A$4,"")</f>
      </c>
      <c r="F122" s="138"/>
      <c r="G122" s="139"/>
      <c r="H122" s="140"/>
      <c r="I122" s="141"/>
      <c r="J122" s="142"/>
      <c r="K122" s="143"/>
      <c r="L122" s="143"/>
      <c r="M122" s="143"/>
      <c r="N122" s="143"/>
      <c r="O122" s="114" t="e">
        <f>'所属データ'!$G$6</f>
        <v>#N/A</v>
      </c>
      <c r="P122" s="15" t="e">
        <f>所属データ!#REF!</f>
        <v>#REF!</v>
      </c>
    </row>
    <row r="123" spans="1:16" ht="15.75" thickBot="1" thickTop="1">
      <c r="A123" t="str">
        <f t="shared" si="1"/>
        <v>0</v>
      </c>
      <c r="B123" s="12">
        <v>120</v>
      </c>
      <c r="C123" s="13"/>
      <c r="D123" s="72" t="e">
        <f>+'所属データ'!$C$6</f>
        <v>#N/A</v>
      </c>
      <c r="E123" s="14">
        <f>+IF('所属データ'!$A$4&gt;0,'所属データ'!$A$4,"")</f>
      </c>
      <c r="F123" s="138"/>
      <c r="G123" s="139"/>
      <c r="H123" s="140"/>
      <c r="I123" s="141"/>
      <c r="J123" s="142"/>
      <c r="K123" s="143"/>
      <c r="L123" s="143"/>
      <c r="M123" s="143"/>
      <c r="N123" s="143"/>
      <c r="O123" s="114" t="e">
        <f>'所属データ'!$G$6</f>
        <v>#N/A</v>
      </c>
      <c r="P123" s="15" t="e">
        <f>所属データ!#REF!</f>
        <v>#REF!</v>
      </c>
    </row>
    <row r="124" spans="1:16" ht="15.75" thickBot="1" thickTop="1">
      <c r="A124" t="str">
        <f t="shared" si="1"/>
        <v>0</v>
      </c>
      <c r="B124" s="12">
        <v>121</v>
      </c>
      <c r="C124" s="13"/>
      <c r="D124" s="72" t="e">
        <f>+'所属データ'!$C$6</f>
        <v>#N/A</v>
      </c>
      <c r="E124" s="14">
        <f>+IF('所属データ'!$A$4&gt;0,'所属データ'!$A$4,"")</f>
      </c>
      <c r="F124" s="138"/>
      <c r="G124" s="139"/>
      <c r="H124" s="140"/>
      <c r="I124" s="141"/>
      <c r="J124" s="142"/>
      <c r="K124" s="143"/>
      <c r="L124" s="143"/>
      <c r="M124" s="143"/>
      <c r="N124" s="143"/>
      <c r="O124" s="114" t="e">
        <f>'所属データ'!$G$6</f>
        <v>#N/A</v>
      </c>
      <c r="P124" s="15" t="e">
        <f>所属データ!#REF!</f>
        <v>#REF!</v>
      </c>
    </row>
    <row r="125" spans="1:16" ht="15.75" thickBot="1" thickTop="1">
      <c r="A125" t="str">
        <f t="shared" si="1"/>
        <v>0</v>
      </c>
      <c r="B125" s="12">
        <v>122</v>
      </c>
      <c r="C125" s="13"/>
      <c r="D125" s="72" t="e">
        <f>+'所属データ'!$C$6</f>
        <v>#N/A</v>
      </c>
      <c r="E125" s="14">
        <f>+IF('所属データ'!$A$4&gt;0,'所属データ'!$A$4,"")</f>
      </c>
      <c r="F125" s="138"/>
      <c r="G125" s="139"/>
      <c r="H125" s="140"/>
      <c r="I125" s="141"/>
      <c r="J125" s="142"/>
      <c r="K125" s="143"/>
      <c r="L125" s="143"/>
      <c r="M125" s="143"/>
      <c r="N125" s="143"/>
      <c r="O125" s="114" t="e">
        <f>'所属データ'!$G$6</f>
        <v>#N/A</v>
      </c>
      <c r="P125" s="15" t="e">
        <f>所属データ!#REF!</f>
        <v>#REF!</v>
      </c>
    </row>
    <row r="126" spans="1:16" ht="15.75" thickBot="1" thickTop="1">
      <c r="A126" t="str">
        <f t="shared" si="1"/>
        <v>0</v>
      </c>
      <c r="B126" s="12">
        <v>123</v>
      </c>
      <c r="C126" s="13"/>
      <c r="D126" s="72" t="e">
        <f>+'所属データ'!$C$6</f>
        <v>#N/A</v>
      </c>
      <c r="E126" s="14">
        <f>+IF('所属データ'!$A$4&gt;0,'所属データ'!$A$4,"")</f>
      </c>
      <c r="F126" s="138"/>
      <c r="G126" s="139"/>
      <c r="H126" s="140"/>
      <c r="I126" s="141"/>
      <c r="J126" s="142"/>
      <c r="K126" s="143"/>
      <c r="L126" s="143"/>
      <c r="M126" s="143"/>
      <c r="N126" s="143"/>
      <c r="O126" s="114" t="e">
        <f>'所属データ'!$G$6</f>
        <v>#N/A</v>
      </c>
      <c r="P126" s="15" t="e">
        <f>所属データ!#REF!</f>
        <v>#REF!</v>
      </c>
    </row>
    <row r="127" spans="1:16" ht="15.75" thickBot="1" thickTop="1">
      <c r="A127" t="str">
        <f t="shared" si="1"/>
        <v>0</v>
      </c>
      <c r="B127" s="12">
        <v>124</v>
      </c>
      <c r="C127" s="13"/>
      <c r="D127" s="72" t="e">
        <f>+'所属データ'!$C$6</f>
        <v>#N/A</v>
      </c>
      <c r="E127" s="14">
        <f>+IF('所属データ'!$A$4&gt;0,'所属データ'!$A$4,"")</f>
      </c>
      <c r="F127" s="138"/>
      <c r="G127" s="139"/>
      <c r="H127" s="140"/>
      <c r="I127" s="141"/>
      <c r="J127" s="142"/>
      <c r="K127" s="143"/>
      <c r="L127" s="143"/>
      <c r="M127" s="143"/>
      <c r="N127" s="143"/>
      <c r="O127" s="114" t="e">
        <f>'所属データ'!$G$6</f>
        <v>#N/A</v>
      </c>
      <c r="P127" s="15" t="e">
        <f>所属データ!#REF!</f>
        <v>#REF!</v>
      </c>
    </row>
    <row r="128" spans="1:16" ht="15.75" thickBot="1" thickTop="1">
      <c r="A128" t="str">
        <f t="shared" si="1"/>
        <v>0</v>
      </c>
      <c r="B128" s="12">
        <v>125</v>
      </c>
      <c r="C128" s="13"/>
      <c r="D128" s="72" t="e">
        <f>+'所属データ'!$C$6</f>
        <v>#N/A</v>
      </c>
      <c r="E128" s="14">
        <f>+IF('所属データ'!$A$4&gt;0,'所属データ'!$A$4,"")</f>
      </c>
      <c r="F128" s="138"/>
      <c r="G128" s="139"/>
      <c r="H128" s="140"/>
      <c r="I128" s="141"/>
      <c r="J128" s="142"/>
      <c r="K128" s="143"/>
      <c r="L128" s="143"/>
      <c r="M128" s="143"/>
      <c r="N128" s="143"/>
      <c r="O128" s="114" t="e">
        <f>'所属データ'!$G$6</f>
        <v>#N/A</v>
      </c>
      <c r="P128" s="15" t="e">
        <f>所属データ!#REF!</f>
        <v>#REF!</v>
      </c>
    </row>
    <row r="129" spans="1:16" ht="15.75" thickBot="1" thickTop="1">
      <c r="A129" t="str">
        <f t="shared" si="1"/>
        <v>0</v>
      </c>
      <c r="B129" s="12">
        <v>126</v>
      </c>
      <c r="C129" s="13"/>
      <c r="D129" s="72" t="e">
        <f>+'所属データ'!$C$6</f>
        <v>#N/A</v>
      </c>
      <c r="E129" s="14">
        <f>+IF('所属データ'!$A$4&gt;0,'所属データ'!$A$4,"")</f>
      </c>
      <c r="F129" s="138"/>
      <c r="G129" s="139"/>
      <c r="H129" s="140"/>
      <c r="I129" s="141"/>
      <c r="J129" s="142"/>
      <c r="K129" s="143"/>
      <c r="L129" s="143"/>
      <c r="M129" s="143"/>
      <c r="N129" s="143"/>
      <c r="O129" s="114" t="e">
        <f>'所属データ'!$G$6</f>
        <v>#N/A</v>
      </c>
      <c r="P129" s="15" t="e">
        <f>所属データ!#REF!</f>
        <v>#REF!</v>
      </c>
    </row>
    <row r="130" spans="1:16" ht="15.75" thickBot="1" thickTop="1">
      <c r="A130" t="str">
        <f t="shared" si="1"/>
        <v>0</v>
      </c>
      <c r="B130" s="12">
        <v>127</v>
      </c>
      <c r="C130" s="13"/>
      <c r="D130" s="72" t="e">
        <f>+'所属データ'!$C$6</f>
        <v>#N/A</v>
      </c>
      <c r="E130" s="14">
        <f>+IF('所属データ'!$A$4&gt;0,'所属データ'!$A$4,"")</f>
      </c>
      <c r="F130" s="138"/>
      <c r="G130" s="139"/>
      <c r="H130" s="140"/>
      <c r="I130" s="141"/>
      <c r="J130" s="142"/>
      <c r="K130" s="143"/>
      <c r="L130" s="143"/>
      <c r="M130" s="143"/>
      <c r="N130" s="143"/>
      <c r="O130" s="114" t="e">
        <f>'所属データ'!$G$6</f>
        <v>#N/A</v>
      </c>
      <c r="P130" s="15" t="e">
        <f>所属データ!#REF!</f>
        <v>#REF!</v>
      </c>
    </row>
    <row r="131" spans="1:16" ht="15.75" thickBot="1" thickTop="1">
      <c r="A131" t="str">
        <f t="shared" si="1"/>
        <v>0</v>
      </c>
      <c r="B131" s="12">
        <v>128</v>
      </c>
      <c r="C131" s="13"/>
      <c r="D131" s="72" t="e">
        <f>+'所属データ'!$C$6</f>
        <v>#N/A</v>
      </c>
      <c r="E131" s="14">
        <f>+IF('所属データ'!$A$4&gt;0,'所属データ'!$A$4,"")</f>
      </c>
      <c r="F131" s="138"/>
      <c r="G131" s="139"/>
      <c r="H131" s="140"/>
      <c r="I131" s="141"/>
      <c r="J131" s="142"/>
      <c r="K131" s="143"/>
      <c r="L131" s="143"/>
      <c r="M131" s="143"/>
      <c r="N131" s="143"/>
      <c r="O131" s="114" t="e">
        <f>'所属データ'!$G$6</f>
        <v>#N/A</v>
      </c>
      <c r="P131" s="15" t="e">
        <f>所属データ!#REF!</f>
        <v>#REF!</v>
      </c>
    </row>
    <row r="132" spans="1:16" ht="15.75" thickBot="1" thickTop="1">
      <c r="A132" t="str">
        <f aca="true" t="shared" si="2" ref="A132:A140">K132&amp;TEXT(F132,0)</f>
        <v>0</v>
      </c>
      <c r="B132" s="12">
        <v>129</v>
      </c>
      <c r="C132" s="13"/>
      <c r="D132" s="72" t="e">
        <f>+'所属データ'!$C$6</f>
        <v>#N/A</v>
      </c>
      <c r="E132" s="14">
        <f>+IF('所属データ'!$A$4&gt;0,'所属データ'!$A$4,"")</f>
      </c>
      <c r="F132" s="138"/>
      <c r="G132" s="139"/>
      <c r="H132" s="140"/>
      <c r="I132" s="141"/>
      <c r="J132" s="142"/>
      <c r="K132" s="143"/>
      <c r="L132" s="143"/>
      <c r="M132" s="143"/>
      <c r="N132" s="143"/>
      <c r="O132" s="114" t="e">
        <f>'所属データ'!$G$6</f>
        <v>#N/A</v>
      </c>
      <c r="P132" s="15" t="e">
        <f>所属データ!#REF!</f>
        <v>#REF!</v>
      </c>
    </row>
    <row r="133" spans="1:16" ht="15.75" thickBot="1" thickTop="1">
      <c r="A133" t="str">
        <f t="shared" si="2"/>
        <v>0</v>
      </c>
      <c r="B133" s="12">
        <v>130</v>
      </c>
      <c r="C133" s="13"/>
      <c r="D133" s="72" t="e">
        <f>+'所属データ'!$C$6</f>
        <v>#N/A</v>
      </c>
      <c r="E133" s="14">
        <f>+IF('所属データ'!$A$4&gt;0,'所属データ'!$A$4,"")</f>
      </c>
      <c r="F133" s="138"/>
      <c r="G133" s="139"/>
      <c r="H133" s="140"/>
      <c r="I133" s="141"/>
      <c r="J133" s="142"/>
      <c r="K133" s="143"/>
      <c r="L133" s="143"/>
      <c r="M133" s="143"/>
      <c r="N133" s="143"/>
      <c r="O133" s="114" t="e">
        <f>'所属データ'!$G$6</f>
        <v>#N/A</v>
      </c>
      <c r="P133" s="15" t="e">
        <f>所属データ!#REF!</f>
        <v>#REF!</v>
      </c>
    </row>
    <row r="134" spans="1:16" ht="15.75" thickBot="1" thickTop="1">
      <c r="A134" t="str">
        <f t="shared" si="2"/>
        <v>0</v>
      </c>
      <c r="B134" s="12">
        <v>131</v>
      </c>
      <c r="C134" s="13"/>
      <c r="D134" s="72" t="e">
        <f>+'所属データ'!$C$6</f>
        <v>#N/A</v>
      </c>
      <c r="E134" s="14">
        <f>+IF('所属データ'!$A$4&gt;0,'所属データ'!$A$4,"")</f>
      </c>
      <c r="F134" s="138"/>
      <c r="G134" s="139"/>
      <c r="H134" s="140"/>
      <c r="I134" s="141"/>
      <c r="J134" s="142"/>
      <c r="K134" s="143"/>
      <c r="L134" s="143"/>
      <c r="M134" s="143"/>
      <c r="N134" s="143"/>
      <c r="O134" s="114" t="e">
        <f>'所属データ'!$G$6</f>
        <v>#N/A</v>
      </c>
      <c r="P134" s="15" t="e">
        <f>所属データ!#REF!</f>
        <v>#REF!</v>
      </c>
    </row>
    <row r="135" spans="1:16" ht="15.75" thickBot="1" thickTop="1">
      <c r="A135" t="str">
        <f t="shared" si="2"/>
        <v>0</v>
      </c>
      <c r="B135" s="12">
        <v>132</v>
      </c>
      <c r="C135" s="13"/>
      <c r="D135" s="72" t="e">
        <f>+'所属データ'!$C$6</f>
        <v>#N/A</v>
      </c>
      <c r="E135" s="14">
        <f>+IF('所属データ'!$A$4&gt;0,'所属データ'!$A$4,"")</f>
      </c>
      <c r="F135" s="138"/>
      <c r="G135" s="139"/>
      <c r="H135" s="140"/>
      <c r="I135" s="141"/>
      <c r="J135" s="142"/>
      <c r="K135" s="143"/>
      <c r="L135" s="143"/>
      <c r="M135" s="143"/>
      <c r="N135" s="143"/>
      <c r="O135" s="114" t="e">
        <f>'所属データ'!$G$6</f>
        <v>#N/A</v>
      </c>
      <c r="P135" s="15" t="e">
        <f>所属データ!#REF!</f>
        <v>#REF!</v>
      </c>
    </row>
    <row r="136" spans="1:16" ht="15.75" thickBot="1" thickTop="1">
      <c r="A136" t="str">
        <f t="shared" si="2"/>
        <v>0</v>
      </c>
      <c r="B136" s="12">
        <v>133</v>
      </c>
      <c r="C136" s="13"/>
      <c r="D136" s="72" t="e">
        <f>+'所属データ'!$C$6</f>
        <v>#N/A</v>
      </c>
      <c r="E136" s="14">
        <f>+IF('所属データ'!$A$4&gt;0,'所属データ'!$A$4,"")</f>
      </c>
      <c r="F136" s="138"/>
      <c r="G136" s="139"/>
      <c r="H136" s="140"/>
      <c r="I136" s="141"/>
      <c r="J136" s="142"/>
      <c r="K136" s="143"/>
      <c r="L136" s="143"/>
      <c r="M136" s="143"/>
      <c r="N136" s="143"/>
      <c r="O136" s="114" t="e">
        <f>'所属データ'!$G$6</f>
        <v>#N/A</v>
      </c>
      <c r="P136" s="15" t="e">
        <f>所属データ!#REF!</f>
        <v>#REF!</v>
      </c>
    </row>
    <row r="137" spans="1:16" ht="15.75" thickBot="1" thickTop="1">
      <c r="A137" t="str">
        <f t="shared" si="2"/>
        <v>0</v>
      </c>
      <c r="B137" s="12">
        <v>134</v>
      </c>
      <c r="C137" s="13"/>
      <c r="D137" s="72" t="e">
        <f>+'所属データ'!$C$6</f>
        <v>#N/A</v>
      </c>
      <c r="E137" s="14">
        <f>+IF('所属データ'!$A$4&gt;0,'所属データ'!$A$4,"")</f>
      </c>
      <c r="F137" s="138"/>
      <c r="G137" s="139"/>
      <c r="H137" s="140"/>
      <c r="I137" s="141"/>
      <c r="J137" s="142"/>
      <c r="K137" s="143"/>
      <c r="L137" s="143"/>
      <c r="M137" s="143"/>
      <c r="N137" s="143"/>
      <c r="O137" s="114" t="e">
        <f>'所属データ'!$G$6</f>
        <v>#N/A</v>
      </c>
      <c r="P137" s="15" t="e">
        <f>所属データ!#REF!</f>
        <v>#REF!</v>
      </c>
    </row>
    <row r="138" spans="1:16" ht="15.75" thickBot="1" thickTop="1">
      <c r="A138" t="str">
        <f t="shared" si="2"/>
        <v>0</v>
      </c>
      <c r="B138" s="12">
        <v>135</v>
      </c>
      <c r="C138" s="13"/>
      <c r="D138" s="72" t="e">
        <f>+'所属データ'!$C$6</f>
        <v>#N/A</v>
      </c>
      <c r="E138" s="14">
        <f>+IF('所属データ'!$A$4&gt;0,'所属データ'!$A$4,"")</f>
      </c>
      <c r="F138" s="138"/>
      <c r="G138" s="139"/>
      <c r="H138" s="140"/>
      <c r="I138" s="141"/>
      <c r="J138" s="142"/>
      <c r="K138" s="143"/>
      <c r="L138" s="143"/>
      <c r="M138" s="143"/>
      <c r="N138" s="143"/>
      <c r="O138" s="114" t="e">
        <f>'所属データ'!$G$6</f>
        <v>#N/A</v>
      </c>
      <c r="P138" s="15" t="e">
        <f>所属データ!#REF!</f>
        <v>#REF!</v>
      </c>
    </row>
    <row r="139" spans="1:16" ht="15.75" thickBot="1" thickTop="1">
      <c r="A139" t="str">
        <f t="shared" si="2"/>
        <v>0</v>
      </c>
      <c r="B139" s="12">
        <v>136</v>
      </c>
      <c r="C139" s="13"/>
      <c r="D139" s="72" t="e">
        <f>+'所属データ'!$C$6</f>
        <v>#N/A</v>
      </c>
      <c r="E139" s="14">
        <f>+IF('所属データ'!$A$4&gt;0,'所属データ'!$A$4,"")</f>
      </c>
      <c r="F139" s="138"/>
      <c r="G139" s="139"/>
      <c r="H139" s="140"/>
      <c r="I139" s="141"/>
      <c r="J139" s="142"/>
      <c r="K139" s="143"/>
      <c r="L139" s="143"/>
      <c r="M139" s="143"/>
      <c r="N139" s="143"/>
      <c r="O139" s="114" t="e">
        <f>'所属データ'!$G$6</f>
        <v>#N/A</v>
      </c>
      <c r="P139" s="15" t="e">
        <f>所属データ!#REF!</f>
        <v>#REF!</v>
      </c>
    </row>
    <row r="140" spans="1:16" ht="15.75" thickBot="1" thickTop="1">
      <c r="A140" t="str">
        <f t="shared" si="2"/>
        <v>0</v>
      </c>
      <c r="B140" s="12">
        <v>137</v>
      </c>
      <c r="C140" s="13"/>
      <c r="D140" s="72" t="e">
        <f>+'所属データ'!$C$6</f>
        <v>#N/A</v>
      </c>
      <c r="E140" s="14">
        <f>+IF('所属データ'!$A$4&gt;0,'所属データ'!$A$4,"")</f>
      </c>
      <c r="F140" s="138"/>
      <c r="G140" s="139"/>
      <c r="H140" s="140"/>
      <c r="I140" s="141"/>
      <c r="J140" s="142"/>
      <c r="K140" s="143"/>
      <c r="L140" s="143"/>
      <c r="M140" s="143"/>
      <c r="N140" s="143"/>
      <c r="O140" s="114" t="e">
        <f>'所属データ'!$G$6</f>
        <v>#N/A</v>
      </c>
      <c r="P140" s="15" t="e">
        <f>所属データ!#REF!</f>
        <v>#REF!</v>
      </c>
    </row>
    <row r="141" spans="1:16" ht="15.75" thickBot="1" thickTop="1">
      <c r="A141" t="str">
        <f aca="true" t="shared" si="3" ref="A141:A153">K141&amp;TEXT(F141,0)</f>
        <v>0</v>
      </c>
      <c r="B141" s="12">
        <v>138</v>
      </c>
      <c r="C141" s="13"/>
      <c r="D141" s="72" t="e">
        <f>+'所属データ'!$C$6</f>
        <v>#N/A</v>
      </c>
      <c r="E141" s="14">
        <f>+IF('所属データ'!$A$4&gt;0,'所属データ'!$A$4,"")</f>
      </c>
      <c r="F141" s="138"/>
      <c r="G141" s="139"/>
      <c r="H141" s="140"/>
      <c r="I141" s="141"/>
      <c r="J141" s="142"/>
      <c r="K141" s="143"/>
      <c r="L141" s="143"/>
      <c r="M141" s="143"/>
      <c r="N141" s="143"/>
      <c r="O141" s="114" t="e">
        <f>'所属データ'!$G$6</f>
        <v>#N/A</v>
      </c>
      <c r="P141" s="15" t="e">
        <f>所属データ!#REF!</f>
        <v>#REF!</v>
      </c>
    </row>
    <row r="142" spans="1:16" ht="15.75" thickBot="1" thickTop="1">
      <c r="A142" t="str">
        <f t="shared" si="3"/>
        <v>0</v>
      </c>
      <c r="B142" s="12">
        <v>139</v>
      </c>
      <c r="C142" s="13"/>
      <c r="D142" s="72" t="e">
        <f>+'所属データ'!$C$6</f>
        <v>#N/A</v>
      </c>
      <c r="E142" s="14">
        <f>+IF('所属データ'!$A$4&gt;0,'所属データ'!$A$4,"")</f>
      </c>
      <c r="F142" s="138"/>
      <c r="G142" s="139"/>
      <c r="H142" s="140"/>
      <c r="I142" s="141"/>
      <c r="J142" s="142"/>
      <c r="K142" s="143"/>
      <c r="L142" s="143"/>
      <c r="M142" s="143"/>
      <c r="N142" s="143"/>
      <c r="O142" s="114" t="e">
        <f>'所属データ'!$G$6</f>
        <v>#N/A</v>
      </c>
      <c r="P142" s="15" t="e">
        <f>所属データ!#REF!</f>
        <v>#REF!</v>
      </c>
    </row>
    <row r="143" spans="1:16" ht="15.75" thickBot="1" thickTop="1">
      <c r="A143" t="str">
        <f t="shared" si="3"/>
        <v>0</v>
      </c>
      <c r="B143" s="12">
        <v>140</v>
      </c>
      <c r="C143" s="13"/>
      <c r="D143" s="72" t="e">
        <f>+'所属データ'!$C$6</f>
        <v>#N/A</v>
      </c>
      <c r="E143" s="14">
        <f>+IF('所属データ'!$A$4&gt;0,'所属データ'!$A$4,"")</f>
      </c>
      <c r="F143" s="138"/>
      <c r="G143" s="139"/>
      <c r="H143" s="140"/>
      <c r="I143" s="141"/>
      <c r="J143" s="142"/>
      <c r="K143" s="143"/>
      <c r="L143" s="143"/>
      <c r="M143" s="143"/>
      <c r="N143" s="143"/>
      <c r="O143" s="114" t="e">
        <f>'所属データ'!$G$6</f>
        <v>#N/A</v>
      </c>
      <c r="P143" s="15" t="e">
        <f>所属データ!#REF!</f>
        <v>#REF!</v>
      </c>
    </row>
    <row r="144" spans="1:16" ht="15.75" thickBot="1" thickTop="1">
      <c r="A144" t="str">
        <f t="shared" si="3"/>
        <v>0</v>
      </c>
      <c r="B144" s="12">
        <v>141</v>
      </c>
      <c r="C144" s="13"/>
      <c r="D144" s="72" t="e">
        <f>+'所属データ'!$C$6</f>
        <v>#N/A</v>
      </c>
      <c r="E144" s="14">
        <f>+IF('所属データ'!$A$4&gt;0,'所属データ'!$A$4,"")</f>
      </c>
      <c r="F144" s="138"/>
      <c r="G144" s="139"/>
      <c r="H144" s="140"/>
      <c r="I144" s="141"/>
      <c r="J144" s="142"/>
      <c r="K144" s="143"/>
      <c r="L144" s="143"/>
      <c r="M144" s="143"/>
      <c r="N144" s="143"/>
      <c r="O144" s="114" t="e">
        <f>'所属データ'!$G$6</f>
        <v>#N/A</v>
      </c>
      <c r="P144" s="15" t="e">
        <f>所属データ!#REF!</f>
        <v>#REF!</v>
      </c>
    </row>
    <row r="145" spans="1:16" ht="15.75" thickBot="1" thickTop="1">
      <c r="A145" t="str">
        <f t="shared" si="3"/>
        <v>0</v>
      </c>
      <c r="B145" s="12">
        <v>142</v>
      </c>
      <c r="C145" s="13"/>
      <c r="D145" s="72" t="e">
        <f>+'所属データ'!$C$6</f>
        <v>#N/A</v>
      </c>
      <c r="E145" s="14">
        <f>+IF('所属データ'!$A$4&gt;0,'所属データ'!$A$4,"")</f>
      </c>
      <c r="F145" s="138"/>
      <c r="G145" s="139"/>
      <c r="H145" s="140"/>
      <c r="I145" s="141"/>
      <c r="J145" s="142"/>
      <c r="K145" s="143"/>
      <c r="L145" s="143"/>
      <c r="M145" s="143"/>
      <c r="N145" s="143"/>
      <c r="O145" s="114" t="e">
        <f>'所属データ'!$G$6</f>
        <v>#N/A</v>
      </c>
      <c r="P145" s="15" t="e">
        <f>所属データ!#REF!</f>
        <v>#REF!</v>
      </c>
    </row>
    <row r="146" spans="1:16" ht="15.75" thickBot="1" thickTop="1">
      <c r="A146" t="str">
        <f t="shared" si="3"/>
        <v>0</v>
      </c>
      <c r="B146" s="12">
        <v>143</v>
      </c>
      <c r="C146" s="13"/>
      <c r="D146" s="72" t="e">
        <f>+'所属データ'!$C$6</f>
        <v>#N/A</v>
      </c>
      <c r="E146" s="14">
        <f>+IF('所属データ'!$A$4&gt;0,'所属データ'!$A$4,"")</f>
      </c>
      <c r="F146" s="138"/>
      <c r="G146" s="139"/>
      <c r="H146" s="140"/>
      <c r="I146" s="141"/>
      <c r="J146" s="142"/>
      <c r="K146" s="143"/>
      <c r="L146" s="143"/>
      <c r="M146" s="143"/>
      <c r="N146" s="143"/>
      <c r="O146" s="114" t="e">
        <f>'所属データ'!$G$6</f>
        <v>#N/A</v>
      </c>
      <c r="P146" s="15" t="e">
        <f>所属データ!#REF!</f>
        <v>#REF!</v>
      </c>
    </row>
    <row r="147" spans="1:16" ht="15.75" thickBot="1" thickTop="1">
      <c r="A147" t="str">
        <f t="shared" si="3"/>
        <v>0</v>
      </c>
      <c r="B147" s="12">
        <v>144</v>
      </c>
      <c r="C147" s="13"/>
      <c r="D147" s="72" t="e">
        <f>+'所属データ'!$C$6</f>
        <v>#N/A</v>
      </c>
      <c r="E147" s="14">
        <f>+IF('所属データ'!$A$4&gt;0,'所属データ'!$A$4,"")</f>
      </c>
      <c r="F147" s="138"/>
      <c r="G147" s="139"/>
      <c r="H147" s="140"/>
      <c r="I147" s="141"/>
      <c r="J147" s="142"/>
      <c r="K147" s="143"/>
      <c r="L147" s="143"/>
      <c r="M147" s="143"/>
      <c r="N147" s="143"/>
      <c r="O147" s="114" t="e">
        <f>'所属データ'!$G$6</f>
        <v>#N/A</v>
      </c>
      <c r="P147" s="15" t="e">
        <f>所属データ!#REF!</f>
        <v>#REF!</v>
      </c>
    </row>
    <row r="148" spans="1:16" ht="15.75" thickBot="1" thickTop="1">
      <c r="A148" t="str">
        <f t="shared" si="3"/>
        <v>0</v>
      </c>
      <c r="B148" s="12">
        <v>145</v>
      </c>
      <c r="C148" s="13"/>
      <c r="D148" s="72" t="e">
        <f>+'所属データ'!$C$6</f>
        <v>#N/A</v>
      </c>
      <c r="E148" s="14">
        <f>+IF('所属データ'!$A$4&gt;0,'所属データ'!$A$4,"")</f>
      </c>
      <c r="F148" s="138"/>
      <c r="G148" s="139"/>
      <c r="H148" s="140"/>
      <c r="I148" s="141"/>
      <c r="J148" s="142"/>
      <c r="K148" s="143"/>
      <c r="L148" s="143"/>
      <c r="M148" s="143"/>
      <c r="N148" s="143"/>
      <c r="O148" s="114" t="e">
        <f>'所属データ'!$G$6</f>
        <v>#N/A</v>
      </c>
      <c r="P148" s="15" t="e">
        <f>所属データ!#REF!</f>
        <v>#REF!</v>
      </c>
    </row>
    <row r="149" spans="1:16" ht="15.75" thickBot="1" thickTop="1">
      <c r="A149" t="str">
        <f t="shared" si="3"/>
        <v>0</v>
      </c>
      <c r="B149" s="12">
        <v>146</v>
      </c>
      <c r="C149" s="13"/>
      <c r="D149" s="72" t="e">
        <f>+'所属データ'!$C$6</f>
        <v>#N/A</v>
      </c>
      <c r="E149" s="14">
        <f>+IF('所属データ'!$A$4&gt;0,'所属データ'!$A$4,"")</f>
      </c>
      <c r="F149" s="138"/>
      <c r="G149" s="139"/>
      <c r="H149" s="140"/>
      <c r="I149" s="141"/>
      <c r="J149" s="142"/>
      <c r="K149" s="143"/>
      <c r="L149" s="143"/>
      <c r="M149" s="143"/>
      <c r="N149" s="143"/>
      <c r="O149" s="114" t="e">
        <f>'所属データ'!$G$6</f>
        <v>#N/A</v>
      </c>
      <c r="P149" s="15" t="e">
        <f>所属データ!#REF!</f>
        <v>#REF!</v>
      </c>
    </row>
    <row r="150" spans="1:16" ht="15.75" thickBot="1" thickTop="1">
      <c r="A150" t="str">
        <f t="shared" si="3"/>
        <v>0</v>
      </c>
      <c r="B150" s="12">
        <v>147</v>
      </c>
      <c r="C150" s="13"/>
      <c r="D150" s="72" t="e">
        <f>+'所属データ'!$C$6</f>
        <v>#N/A</v>
      </c>
      <c r="E150" s="14">
        <f>+IF('所属データ'!$A$4&gt;0,'所属データ'!$A$4,"")</f>
      </c>
      <c r="F150" s="138"/>
      <c r="G150" s="139"/>
      <c r="H150" s="140"/>
      <c r="I150" s="141"/>
      <c r="J150" s="142"/>
      <c r="K150" s="143"/>
      <c r="L150" s="143"/>
      <c r="M150" s="143"/>
      <c r="N150" s="143"/>
      <c r="O150" s="114" t="e">
        <f>'所属データ'!$G$6</f>
        <v>#N/A</v>
      </c>
      <c r="P150" s="15" t="e">
        <f>所属データ!#REF!</f>
        <v>#REF!</v>
      </c>
    </row>
    <row r="151" spans="1:16" ht="15.75" thickBot="1" thickTop="1">
      <c r="A151" t="str">
        <f t="shared" si="3"/>
        <v>0</v>
      </c>
      <c r="B151" s="12">
        <v>148</v>
      </c>
      <c r="C151" s="13"/>
      <c r="D151" s="72" t="e">
        <f>+'所属データ'!$C$6</f>
        <v>#N/A</v>
      </c>
      <c r="E151" s="14">
        <f>+IF('所属データ'!$A$4&gt;0,'所属データ'!$A$4,"")</f>
      </c>
      <c r="F151" s="138"/>
      <c r="G151" s="139"/>
      <c r="H151" s="140"/>
      <c r="I151" s="141"/>
      <c r="J151" s="142"/>
      <c r="K151" s="143"/>
      <c r="L151" s="143"/>
      <c r="M151" s="143"/>
      <c r="N151" s="143"/>
      <c r="O151" s="114" t="e">
        <f>'所属データ'!$G$6</f>
        <v>#N/A</v>
      </c>
      <c r="P151" s="15" t="e">
        <f>所属データ!#REF!</f>
        <v>#REF!</v>
      </c>
    </row>
    <row r="152" spans="1:16" ht="15.75" thickBot="1" thickTop="1">
      <c r="A152" t="str">
        <f t="shared" si="3"/>
        <v>0</v>
      </c>
      <c r="B152" s="12">
        <v>149</v>
      </c>
      <c r="C152" s="13"/>
      <c r="D152" s="72" t="e">
        <f>+'所属データ'!$C$6</f>
        <v>#N/A</v>
      </c>
      <c r="E152" s="14">
        <f>+IF('所属データ'!$A$4&gt;0,'所属データ'!$A$4,"")</f>
      </c>
      <c r="F152" s="138"/>
      <c r="G152" s="139"/>
      <c r="H152" s="140"/>
      <c r="I152" s="141"/>
      <c r="J152" s="142"/>
      <c r="K152" s="143"/>
      <c r="L152" s="143"/>
      <c r="M152" s="143"/>
      <c r="N152" s="143"/>
      <c r="O152" s="114" t="e">
        <f>'所属データ'!$G$6</f>
        <v>#N/A</v>
      </c>
      <c r="P152" s="15" t="e">
        <f>所属データ!#REF!</f>
        <v>#REF!</v>
      </c>
    </row>
    <row r="153" spans="1:16" ht="15.75" thickBot="1" thickTop="1">
      <c r="A153" t="str">
        <f t="shared" si="3"/>
        <v>0</v>
      </c>
      <c r="B153" s="12">
        <v>150</v>
      </c>
      <c r="C153" s="13"/>
      <c r="D153" s="72" t="e">
        <f>+'所属データ'!$C$6</f>
        <v>#N/A</v>
      </c>
      <c r="E153" s="14">
        <f>+IF('所属データ'!$A$4&gt;0,'所属データ'!$A$4,"")</f>
      </c>
      <c r="F153" s="138"/>
      <c r="G153" s="139"/>
      <c r="H153" s="140"/>
      <c r="I153" s="141"/>
      <c r="J153" s="142"/>
      <c r="K153" s="143"/>
      <c r="L153" s="143"/>
      <c r="M153" s="143"/>
      <c r="N153" s="143"/>
      <c r="O153" s="114" t="e">
        <f>'所属データ'!$G$6</f>
        <v>#N/A</v>
      </c>
      <c r="P153" s="15" t="e">
        <f>所属データ!#REF!</f>
        <v>#REF!</v>
      </c>
    </row>
    <row r="154" ht="14.25" thickTop="1"/>
  </sheetData>
  <sheetProtection password="9E87" sheet="1"/>
  <mergeCells count="8">
    <mergeCell ref="B2:B3"/>
    <mergeCell ref="D2:D3"/>
    <mergeCell ref="G2:G3"/>
    <mergeCell ref="P2:P3"/>
    <mergeCell ref="J2:J3"/>
    <mergeCell ref="K2:K3"/>
    <mergeCell ref="L2:N2"/>
    <mergeCell ref="O2:O3"/>
  </mergeCells>
  <conditionalFormatting sqref="E4:E153 O4:P153">
    <cfRule type="expression" priority="4" dxfId="120" stopIfTrue="1">
      <formula>$F4=0</formula>
    </cfRule>
  </conditionalFormatting>
  <conditionalFormatting sqref="D4:D153">
    <cfRule type="expression" priority="5" dxfId="121" stopIfTrue="1">
      <formula>$F4=0</formula>
    </cfRule>
  </conditionalFormatting>
  <conditionalFormatting sqref="F10:F153">
    <cfRule type="expression" priority="8" dxfId="114" stopIfTrue="1">
      <formula>H10=""</formula>
    </cfRule>
    <cfRule type="expression" priority="9" dxfId="43" stopIfTrue="1">
      <formula>OR(AND($S$3="小学",$J10=""),AND(H10&lt;&gt;"",J10=""))</formula>
    </cfRule>
  </conditionalFormatting>
  <conditionalFormatting sqref="F4:F9">
    <cfRule type="expression" priority="1" dxfId="114" stopIfTrue="1">
      <formula>H4=""</formula>
    </cfRule>
    <cfRule type="expression" priority="2" dxfId="43" stopIfTrue="1">
      <formula>OR(AND($S$3="小学",$J4=""),AND(H4&lt;&gt;"",J4=""))</formula>
    </cfRule>
  </conditionalFormatting>
  <dataValidations count="10">
    <dataValidation allowBlank="1" showInputMessage="1" promptTitle="フリガナ" prompt="全角カタカナで入力して姓と名の間は全角1文字スペースを入力してください&#10;例：タカハシ　ナオコ" imeMode="fullKatakana" sqref="I4:I153"/>
    <dataValidation allowBlank="1" showInputMessage="1" promptTitle="登録月日の入力" prompt="月/日（例：9/30）で入力" imeMode="off" sqref="C4:C153"/>
    <dataValidation allowBlank="1" showInputMessage="1" showErrorMessage="1" promptTitle="氏名の入力" prompt="姓と名の間は全角スペースを入力してください&#10;例：　高橋　尚子" sqref="H4:H153"/>
    <dataValidation type="list" allowBlank="1" showInputMessage="1" showErrorMessage="1" promptTitle="登録の種類" prompt="登録の種類には　継続　新規　追加　のいずれかを入力してください" errorTitle="不正な値" error="不正な値が入力されました" imeMode="on" sqref="G4:G153">
      <formula1>"継続,新規,追加"</formula1>
    </dataValidation>
    <dataValidation type="list" allowBlank="1" showInputMessage="1" showErrorMessage="1" promptTitle="性別入力" prompt="性別を選択してください" imeMode="disabled" sqref="K43:K153">
      <formula1>"男,女"</formula1>
    </dataValidation>
    <dataValidation type="list" allowBlank="1" showInputMessage="1" showErrorMessage="1" sqref="M4:M153">
      <formula1>"01,02,03,04,05,06,07,08,09,10,11,12"</formula1>
    </dataValidation>
    <dataValidation type="list" allowBlank="1" sqref="N4:N153">
      <formula1>"01,02,03,04,05,06,07,08,09,10,11,12,13,14,15,16,17,18,19,20,21,22,23,24,25,26,27,28,29,30,31"</formula1>
    </dataValidation>
    <dataValidation type="list" allowBlank="1" showInputMessage="1" showErrorMessage="1" sqref="K4:K42">
      <formula1>"男,女"</formula1>
    </dataValidation>
    <dataValidation type="list" allowBlank="1" showInputMessage="1" showErrorMessage="1" sqref="J4:J153">
      <formula1>"1,2,3,4,5,6,青年,一般,壮年,実年"</formula1>
    </dataValidation>
    <dataValidation type="list" allowBlank="1" showInputMessage="1" promptTitle="生年" prompt="西暦（2桁）で入力してください。&#10;1990年→90&#10;1989年→89" imeMode="off" sqref="L4:L153">
      <formula1>年</formula1>
    </dataValidation>
  </dataValidations>
  <printOptions/>
  <pageMargins left="0.75" right="0.75" top="1" bottom="1"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CU361"/>
  <sheetViews>
    <sheetView showZeros="0" zoomScaleSheetLayoutView="100" zoomScalePageLayoutView="0" workbookViewId="0" topLeftCell="E1">
      <selection activeCell="I5" sqref="I5:J5"/>
    </sheetView>
  </sheetViews>
  <sheetFormatPr defaultColWidth="9.00390625" defaultRowHeight="13.5"/>
  <cols>
    <col min="1" max="1" width="10.75390625" style="70" hidden="1" customWidth="1"/>
    <col min="2" max="2" width="7.50390625" style="70" hidden="1" customWidth="1"/>
    <col min="3" max="3" width="13.625" style="70" hidden="1" customWidth="1"/>
    <col min="4" max="4" width="10.875" style="70" hidden="1" customWidth="1"/>
    <col min="5" max="5" width="3.875" style="2" customWidth="1"/>
    <col min="6" max="6" width="3.625" style="1" customWidth="1"/>
    <col min="7" max="7" width="3.25390625" style="0" customWidth="1"/>
    <col min="8" max="8" width="5.875" style="0" bestFit="1" customWidth="1"/>
    <col min="9" max="9" width="12.625" style="0" customWidth="1"/>
    <col min="10" max="10" width="11.25390625" style="0" customWidth="1"/>
    <col min="11" max="11" width="2.75390625" style="0" hidden="1" customWidth="1"/>
    <col min="12" max="12" width="5.50390625" style="0" bestFit="1" customWidth="1"/>
    <col min="13" max="13" width="18.625" style="0" customWidth="1"/>
    <col min="14" max="14" width="9.875" style="0" hidden="1" customWidth="1"/>
    <col min="15" max="15" width="6.125" style="0" hidden="1" customWidth="1"/>
    <col min="16" max="16" width="6.875" style="0" hidden="1" customWidth="1"/>
    <col min="17" max="17" width="7.25390625" style="0" hidden="1" customWidth="1"/>
    <col min="18" max="18" width="9.75390625" style="0" hidden="1" customWidth="1"/>
    <col min="19" max="19" width="7.375" style="0" customWidth="1"/>
    <col min="20" max="20" width="18.625" style="0" customWidth="1"/>
    <col min="21" max="25" width="12.625" style="0" hidden="1" customWidth="1"/>
    <col min="26" max="26" width="7.375" style="0" customWidth="1"/>
    <col min="27" max="27" width="18.625" style="0" customWidth="1"/>
    <col min="28" max="32" width="12.625" style="0" hidden="1" customWidth="1"/>
    <col min="33" max="33" width="5.875" style="0" bestFit="1" customWidth="1"/>
    <col min="34" max="34" width="7.375" style="0" customWidth="1"/>
    <col min="35" max="35" width="9.625" style="0" hidden="1" customWidth="1"/>
    <col min="36" max="36" width="7.375" style="0" customWidth="1"/>
    <col min="37" max="39" width="10.625" style="0" hidden="1" customWidth="1"/>
    <col min="40" max="48" width="16.00390625" style="0" hidden="1" customWidth="1"/>
    <col min="49" max="49" width="8.50390625" style="0" customWidth="1"/>
    <col min="50" max="50" width="4.875" style="0" customWidth="1"/>
    <col min="51" max="53" width="2.625" style="102" customWidth="1"/>
    <col min="54" max="94" width="2.25390625" style="0" customWidth="1"/>
    <col min="95" max="95" width="5.125" style="0" customWidth="1"/>
    <col min="96" max="99" width="8.625" style="92" customWidth="1"/>
  </cols>
  <sheetData>
    <row r="1" spans="7:93" ht="13.5" customHeight="1">
      <c r="G1" s="91" t="s">
        <v>77</v>
      </c>
      <c r="H1" s="401" t="s">
        <v>198</v>
      </c>
      <c r="I1" s="402"/>
      <c r="J1" s="402"/>
      <c r="K1" s="136">
        <f>'種目コード'!$E$1</f>
        <v>1</v>
      </c>
      <c r="L1" s="136"/>
      <c r="M1" s="136" t="s">
        <v>327</v>
      </c>
      <c r="N1" s="136"/>
      <c r="O1" s="136"/>
      <c r="P1" s="136"/>
      <c r="Q1" s="136"/>
      <c r="R1" s="136"/>
      <c r="S1" s="136"/>
      <c r="T1" s="136"/>
      <c r="AG1" s="213"/>
      <c r="AO1" t="s">
        <v>92</v>
      </c>
      <c r="AP1" s="149">
        <f>IF(COUNTIF(H1,"岐阜地区*"),4,IF(COUNTIF(H1,"ＩＨ地区*"),1,IF(COUNTIF(H1,"*新人*"),3,2)))</f>
        <v>2</v>
      </c>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row>
    <row r="2" spans="1:93" ht="13.5" customHeight="1">
      <c r="A2" s="437" t="s">
        <v>60</v>
      </c>
      <c r="B2" s="437"/>
      <c r="C2" s="437"/>
      <c r="D2" s="437"/>
      <c r="E2" s="96"/>
      <c r="F2" s="164" t="s">
        <v>106</v>
      </c>
      <c r="G2" s="165"/>
      <c r="H2" s="444" t="str">
        <f>'所属データ'!B6</f>
        <v>小学</v>
      </c>
      <c r="I2" s="445"/>
      <c r="J2" s="445"/>
      <c r="K2" s="137">
        <f>'種目コード'!$B$2</f>
        <v>4</v>
      </c>
      <c r="L2" s="137"/>
      <c r="M2" s="137" t="s">
        <v>87</v>
      </c>
      <c r="N2" s="137"/>
      <c r="O2" s="137"/>
      <c r="P2" s="137"/>
      <c r="Q2" s="137"/>
      <c r="R2" s="137"/>
      <c r="S2" s="137"/>
      <c r="T2" s="137"/>
      <c r="AO2" t="s">
        <v>91</v>
      </c>
      <c r="AP2" s="149">
        <f>IF(COUNTIF(H2,"*小*"),3,99)</f>
        <v>3</v>
      </c>
      <c r="AQ2" s="149">
        <f>IF(COUNTIF(H2,"*小*"),1,99)</f>
        <v>1</v>
      </c>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row>
    <row r="3" spans="1:93" ht="13.5" customHeight="1" thickBot="1">
      <c r="A3" s="68" t="s">
        <v>26</v>
      </c>
      <c r="B3" s="68" t="s">
        <v>27</v>
      </c>
      <c r="C3" s="68" t="s">
        <v>61</v>
      </c>
      <c r="D3" s="79" t="s">
        <v>62</v>
      </c>
      <c r="E3" s="97"/>
      <c r="I3" s="177" t="s">
        <v>457</v>
      </c>
      <c r="M3" s="216" t="s">
        <v>146</v>
      </c>
      <c r="N3" s="216"/>
      <c r="O3" s="216"/>
      <c r="P3" s="216"/>
      <c r="Q3" s="216"/>
      <c r="R3" s="216"/>
      <c r="S3" s="216"/>
      <c r="T3" s="216"/>
      <c r="U3" s="216"/>
      <c r="V3" s="216"/>
      <c r="W3" s="216"/>
      <c r="X3" s="216"/>
      <c r="Y3" s="216"/>
      <c r="Z3" s="216"/>
      <c r="AA3" s="216"/>
      <c r="AB3" s="216"/>
      <c r="AC3" s="216"/>
      <c r="AD3" s="216"/>
      <c r="AE3" s="216"/>
      <c r="AF3" s="216"/>
      <c r="AG3" s="216"/>
      <c r="AH3" s="216"/>
      <c r="AI3" s="216"/>
      <c r="AJ3" s="217"/>
      <c r="AO3" s="52"/>
      <c r="AP3" s="52"/>
      <c r="AQ3" s="52"/>
      <c r="AR3" s="52"/>
      <c r="AS3" s="52"/>
      <c r="AT3" s="52"/>
      <c r="AW3" s="147"/>
      <c r="AX3" s="147"/>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row>
    <row r="4" spans="1:93" ht="13.5" customHeight="1">
      <c r="A4" s="68"/>
      <c r="B4" s="68"/>
      <c r="C4" s="68"/>
      <c r="D4" s="79"/>
      <c r="F4" s="453" t="s">
        <v>99</v>
      </c>
      <c r="G4" s="454"/>
      <c r="H4" s="455"/>
      <c r="I4" s="446"/>
      <c r="J4" s="447"/>
      <c r="M4" s="389" t="s">
        <v>145</v>
      </c>
      <c r="N4" s="390"/>
      <c r="O4" s="390"/>
      <c r="P4" s="390"/>
      <c r="Q4" s="390"/>
      <c r="R4" s="390"/>
      <c r="S4" s="390"/>
      <c r="T4" s="390"/>
      <c r="U4" s="390"/>
      <c r="V4" s="390"/>
      <c r="W4" s="390"/>
      <c r="X4" s="390"/>
      <c r="Y4" s="390"/>
      <c r="Z4" s="390"/>
      <c r="AA4" s="390"/>
      <c r="AB4" s="390"/>
      <c r="AC4" s="390"/>
      <c r="AD4" s="390"/>
      <c r="AE4" s="390"/>
      <c r="AF4" s="390"/>
      <c r="AG4" s="391"/>
      <c r="AH4" s="152"/>
      <c r="AI4" s="152"/>
      <c r="AJ4" s="152"/>
      <c r="AO4" s="128"/>
      <c r="AP4" s="128"/>
      <c r="AQ4" s="128"/>
      <c r="AR4" s="128"/>
      <c r="AS4" s="128"/>
      <c r="AT4" s="128"/>
      <c r="AU4" s="128"/>
      <c r="AV4" s="128"/>
      <c r="AX4" s="76"/>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row>
    <row r="5" spans="1:93" ht="13.5" customHeight="1">
      <c r="A5" s="68"/>
      <c r="B5" s="68"/>
      <c r="C5" s="68"/>
      <c r="D5" s="79"/>
      <c r="F5" s="448" t="s">
        <v>103</v>
      </c>
      <c r="G5" s="449"/>
      <c r="H5" s="449"/>
      <c r="I5" s="435"/>
      <c r="J5" s="436"/>
      <c r="L5" s="159"/>
      <c r="M5" s="214" t="s">
        <v>85</v>
      </c>
      <c r="N5" s="214"/>
      <c r="O5" s="214"/>
      <c r="P5" s="214"/>
      <c r="Q5" s="214"/>
      <c r="R5" s="214"/>
      <c r="S5" s="214"/>
      <c r="T5" s="214"/>
      <c r="U5" s="214"/>
      <c r="V5" s="214"/>
      <c r="W5" s="214"/>
      <c r="X5" s="214"/>
      <c r="Y5" s="214"/>
      <c r="Z5" s="214"/>
      <c r="AA5" s="214"/>
      <c r="AB5" s="214"/>
      <c r="AC5" s="214"/>
      <c r="AD5" s="214"/>
      <c r="AE5" s="214"/>
      <c r="AF5" s="214"/>
      <c r="AG5" s="214"/>
      <c r="AH5" s="214"/>
      <c r="AI5" s="214"/>
      <c r="AJ5" s="215"/>
      <c r="AK5" s="129"/>
      <c r="AL5" s="129"/>
      <c r="AM5" s="129"/>
      <c r="AN5" s="129"/>
      <c r="AX5" s="76"/>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row>
    <row r="6" spans="1:93" ht="13.5" customHeight="1">
      <c r="A6" s="68"/>
      <c r="B6" s="68"/>
      <c r="C6" s="68"/>
      <c r="D6" s="79"/>
      <c r="E6" s="98" t="e">
        <f>IF(#REF!="",0,COUNTIF($I$7:$I$8,#REF!))</f>
        <v>#REF!</v>
      </c>
      <c r="F6" s="448" t="s">
        <v>104</v>
      </c>
      <c r="G6" s="449"/>
      <c r="H6" s="450"/>
      <c r="I6" s="435"/>
      <c r="J6" s="436"/>
      <c r="K6" s="177" t="s">
        <v>115</v>
      </c>
      <c r="L6" s="159"/>
      <c r="M6" s="218" t="s">
        <v>86</v>
      </c>
      <c r="N6" s="218"/>
      <c r="O6" s="218"/>
      <c r="P6" s="218"/>
      <c r="Q6" s="218"/>
      <c r="R6" s="218"/>
      <c r="S6" s="218"/>
      <c r="T6" s="218"/>
      <c r="U6" s="218"/>
      <c r="V6" s="218"/>
      <c r="W6" s="218"/>
      <c r="X6" s="218"/>
      <c r="Y6" s="218"/>
      <c r="Z6" s="218"/>
      <c r="AA6" s="218"/>
      <c r="AB6" s="218"/>
      <c r="AC6" s="218"/>
      <c r="AD6" s="218"/>
      <c r="AE6" s="218"/>
      <c r="AF6" s="218"/>
      <c r="AG6" s="218"/>
      <c r="AH6" s="218"/>
      <c r="AI6" s="218"/>
      <c r="AJ6" s="219"/>
      <c r="AK6" s="152" t="s">
        <v>93</v>
      </c>
      <c r="AL6" s="152"/>
      <c r="AM6" s="152"/>
      <c r="AN6" s="152"/>
      <c r="AX6" s="76"/>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row>
    <row r="7" spans="1:87" ht="13.5" customHeight="1" thickBot="1">
      <c r="A7" s="68"/>
      <c r="B7" s="68"/>
      <c r="C7" s="68"/>
      <c r="D7" s="79"/>
      <c r="E7" s="98">
        <f>IF($I7="",0,COUNTIF($I$7:$I$8,$I7))</f>
        <v>0</v>
      </c>
      <c r="F7" s="451" t="s">
        <v>105</v>
      </c>
      <c r="G7" s="452"/>
      <c r="H7" s="452"/>
      <c r="I7" s="397"/>
      <c r="J7" s="398"/>
      <c r="L7" s="159"/>
      <c r="M7" s="220" t="s">
        <v>88</v>
      </c>
      <c r="N7" s="220"/>
      <c r="O7" s="220"/>
      <c r="P7" s="220"/>
      <c r="Q7" s="220"/>
      <c r="R7" s="220"/>
      <c r="S7" s="220"/>
      <c r="T7" s="220"/>
      <c r="U7" s="220"/>
      <c r="V7" s="220"/>
      <c r="W7" s="220"/>
      <c r="X7" s="220"/>
      <c r="Y7" s="220"/>
      <c r="Z7" s="220"/>
      <c r="AA7" s="220"/>
      <c r="AB7" s="220"/>
      <c r="AC7" s="220"/>
      <c r="AD7" s="220"/>
      <c r="AE7" s="220"/>
      <c r="AF7" s="220"/>
      <c r="AG7" s="220"/>
      <c r="AH7" s="220"/>
      <c r="AI7" s="220"/>
      <c r="AJ7" s="221"/>
      <c r="AK7" s="129"/>
      <c r="AL7" s="129"/>
      <c r="AM7" s="129"/>
      <c r="AN7" s="129"/>
      <c r="AX7" s="175"/>
      <c r="BB7" s="395" t="s">
        <v>95</v>
      </c>
      <c r="BC7" s="395"/>
      <c r="BD7" s="396"/>
      <c r="BE7" s="438">
        <f>'所属データ'!A6</f>
        <v>0</v>
      </c>
      <c r="BF7" s="439"/>
      <c r="BG7" s="440"/>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67"/>
    </row>
    <row r="8" spans="1:86" ht="13.5" customHeight="1" thickBot="1">
      <c r="A8" s="68"/>
      <c r="B8" s="68"/>
      <c r="C8" s="68"/>
      <c r="D8" s="79"/>
      <c r="E8" s="98">
        <f>IF($I8="",0,COUNTIF($I$7:$I$8,$I8))</f>
        <v>0</v>
      </c>
      <c r="F8" s="163"/>
      <c r="G8" s="156"/>
      <c r="H8" s="156"/>
      <c r="I8" s="157"/>
      <c r="J8" s="158"/>
      <c r="K8" s="159"/>
      <c r="L8" s="159"/>
      <c r="M8" s="222" t="s">
        <v>89</v>
      </c>
      <c r="N8" s="222"/>
      <c r="O8" s="222"/>
      <c r="P8" s="222"/>
      <c r="Q8" s="222"/>
      <c r="R8" s="222"/>
      <c r="S8" s="222"/>
      <c r="T8" s="222"/>
      <c r="U8" s="222"/>
      <c r="V8" s="222"/>
      <c r="W8" s="222"/>
      <c r="X8" s="222"/>
      <c r="Y8" s="222"/>
      <c r="Z8" s="222"/>
      <c r="AA8" s="222"/>
      <c r="AB8" s="222"/>
      <c r="AC8" s="222"/>
      <c r="AD8" s="222"/>
      <c r="AE8" s="222"/>
      <c r="AF8" s="222"/>
      <c r="AG8" s="222"/>
      <c r="AH8" s="222"/>
      <c r="AI8" s="222"/>
      <c r="AJ8" s="223"/>
      <c r="AK8" s="130"/>
      <c r="AL8" s="130"/>
      <c r="AM8" s="130"/>
      <c r="AN8" s="130"/>
      <c r="AW8" s="151"/>
      <c r="AX8" s="187"/>
      <c r="BB8" s="395"/>
      <c r="BC8" s="395"/>
      <c r="BD8" s="396"/>
      <c r="BE8" s="441"/>
      <c r="BF8" s="442"/>
      <c r="BG8" s="443"/>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row>
    <row r="9" spans="1:93" ht="26.25" customHeight="1" thickBot="1">
      <c r="A9" s="68" t="s">
        <v>26</v>
      </c>
      <c r="B9" s="68" t="s">
        <v>27</v>
      </c>
      <c r="C9" s="68" t="s">
        <v>61</v>
      </c>
      <c r="D9" s="79" t="s">
        <v>62</v>
      </c>
      <c r="E9" s="97"/>
      <c r="F9" s="103" t="s">
        <v>84</v>
      </c>
      <c r="G9" s="209" t="s">
        <v>1</v>
      </c>
      <c r="H9" s="160" t="s">
        <v>69</v>
      </c>
      <c r="I9" s="161" t="s">
        <v>48</v>
      </c>
      <c r="J9" s="162" t="s">
        <v>49</v>
      </c>
      <c r="K9" s="162" t="s">
        <v>50</v>
      </c>
      <c r="L9" s="210" t="s">
        <v>0</v>
      </c>
      <c r="M9" s="131" t="s">
        <v>51</v>
      </c>
      <c r="N9" s="244" t="s">
        <v>207</v>
      </c>
      <c r="O9" s="244" t="s">
        <v>174</v>
      </c>
      <c r="P9" s="244" t="s">
        <v>175</v>
      </c>
      <c r="Q9" s="244" t="s">
        <v>208</v>
      </c>
      <c r="R9" s="244" t="s">
        <v>209</v>
      </c>
      <c r="S9" s="134" t="s">
        <v>52</v>
      </c>
      <c r="T9" s="131" t="s">
        <v>53</v>
      </c>
      <c r="U9" s="244" t="s">
        <v>207</v>
      </c>
      <c r="V9" s="244" t="s">
        <v>174</v>
      </c>
      <c r="W9" s="244" t="s">
        <v>175</v>
      </c>
      <c r="X9" s="244" t="s">
        <v>208</v>
      </c>
      <c r="Y9" s="244" t="s">
        <v>209</v>
      </c>
      <c r="Z9" s="134" t="s">
        <v>55</v>
      </c>
      <c r="AA9" s="318" t="s">
        <v>458</v>
      </c>
      <c r="AB9" s="244" t="s">
        <v>207</v>
      </c>
      <c r="AC9" s="244" t="s">
        <v>174</v>
      </c>
      <c r="AD9" s="244" t="s">
        <v>175</v>
      </c>
      <c r="AE9" s="244" t="s">
        <v>208</v>
      </c>
      <c r="AF9" s="244" t="s">
        <v>209</v>
      </c>
      <c r="AG9" s="134" t="s">
        <v>56</v>
      </c>
      <c r="AH9" s="132" t="s">
        <v>63</v>
      </c>
      <c r="AI9" s="135" t="s">
        <v>54</v>
      </c>
      <c r="AJ9" s="134" t="s">
        <v>57</v>
      </c>
      <c r="AK9" s="133" t="s">
        <v>64</v>
      </c>
      <c r="AL9" s="135" t="s">
        <v>58</v>
      </c>
      <c r="AM9" s="144" t="s">
        <v>59</v>
      </c>
      <c r="AN9" s="194" t="s">
        <v>13</v>
      </c>
      <c r="AO9" s="52"/>
      <c r="AP9" s="52"/>
      <c r="AQ9" s="52" t="s">
        <v>26</v>
      </c>
      <c r="AR9" s="52" t="s">
        <v>27</v>
      </c>
      <c r="AS9" s="52"/>
      <c r="AT9" s="52"/>
      <c r="AW9" s="399"/>
      <c r="AX9" s="400"/>
      <c r="BB9" s="28"/>
      <c r="BC9" s="28"/>
      <c r="BE9" s="410" t="str">
        <f>"大会名　　 "&amp;$H$1</f>
        <v>大会名　　 高山市民スポーツカーニバル</v>
      </c>
      <c r="BF9" s="410"/>
      <c r="BG9" s="410"/>
      <c r="BH9" s="410"/>
      <c r="BI9" s="410"/>
      <c r="BJ9" s="410"/>
      <c r="BK9" s="410"/>
      <c r="BL9" s="410"/>
      <c r="BM9" s="410"/>
      <c r="BN9" s="410"/>
      <c r="BO9" s="410"/>
      <c r="BP9" s="410"/>
      <c r="BQ9" s="410"/>
      <c r="BR9" s="410"/>
      <c r="BS9" s="410"/>
      <c r="BT9" s="410"/>
      <c r="BU9" s="410"/>
      <c r="BV9" s="410"/>
      <c r="BW9" s="410"/>
      <c r="BX9" s="410"/>
      <c r="BY9" s="410"/>
      <c r="BZ9" s="410"/>
      <c r="CA9" s="410"/>
      <c r="CB9" s="410"/>
      <c r="CC9" s="410"/>
      <c r="CD9" s="410"/>
      <c r="CE9" s="410"/>
      <c r="CF9" s="410"/>
      <c r="CG9" s="410"/>
      <c r="CH9" s="410"/>
      <c r="CI9" s="410"/>
      <c r="CJ9" s="410"/>
      <c r="CK9" s="410"/>
      <c r="CL9" s="410"/>
      <c r="CM9" s="28"/>
      <c r="CN9" s="28"/>
      <c r="CO9" s="28"/>
    </row>
    <row r="10" spans="1:93" ht="12" customHeight="1" thickBot="1">
      <c r="A10" s="69">
        <f>+IF(G10="男",ROW(),"")</f>
      </c>
      <c r="B10" s="69">
        <f>+IF(G10="女",ROW(),"")</f>
      </c>
      <c r="C10" s="69">
        <f>+IF(A10="","",RANK(A10,A$10:A$160,1))</f>
      </c>
      <c r="D10" s="80">
        <f>+IF(B10="","",RANK(B10,B$10:B$160,1))</f>
      </c>
      <c r="E10" s="98">
        <f>IF($I10="",0,COUNTIF($I$10:$I$160,$I10))</f>
        <v>151</v>
      </c>
      <c r="F10" s="104">
        <f>+IF(C10="",0,C10)+IF(D10="",0,D10)</f>
        <v>0</v>
      </c>
      <c r="G10" s="119"/>
      <c r="H10" s="120"/>
      <c r="I10" s="121">
        <f>VLOOKUP($G10&amp;TEXT($H10,0),競技者,8,FALSE)</f>
        <v>0</v>
      </c>
      <c r="J10" s="122">
        <f>VLOOKUP($G10&amp;TEXT($H10,0),競技者,9,FALSE)</f>
        <v>0</v>
      </c>
      <c r="K10" s="123" t="e">
        <f>VLOOKUP($G10&amp;TEXT($H10,0),競技者,4,FALSE)</f>
        <v>#N/A</v>
      </c>
      <c r="L10" s="124">
        <f>VLOOKUP($G10&amp;TEXT($H10,0),競技者,10,FALSE)</f>
        <v>0</v>
      </c>
      <c r="M10" s="148"/>
      <c r="N10" s="58">
        <f aca="true" t="shared" si="0" ref="N10:N41">IF(M10="","",IF($K$2=1,"",IF($K$2=4,"",TEXT(VLOOKUP(M10,IF($G10="男",種目男１,IF($G10="女",種目女１,種目なし)),2,FALSE),"00000")&amp;TEXT(IF($G10="男",1,2),0))))</f>
      </c>
      <c r="O10" s="254">
        <f aca="true" t="shared" si="1" ref="O10:O41">IF(M10="","",IF(AND($G10="男",$K$2=4),IF(ISERROR(VLOOKUP(M10,種目CD_小学_男,$L10+1,FALSE)&amp;1),"1",VLOOKUP(M10,種目CD_小学_男,$L10+1,FALSE)&amp;1),""))</f>
      </c>
      <c r="P10" s="243">
        <f aca="true" t="shared" si="2" ref="P10:P41">IF(M10="","",IF(AND($G10="女",$K$2=4),IF(ISERROR(VLOOKUP(M10,種目CD_小学_女,$L10+1,FALSE)&amp;2),"2",VLOOKUP(M10,種目CD_小学_女,$L10+1,FALSE)&amp;2),""))</f>
      </c>
      <c r="Q10" s="254">
        <f aca="true" t="shared" si="3" ref="Q10:Q41">IF(OR(M10="",M10=0),"",IF(AND($G10="男",$K$2=1),IF($L10="青年",VLOOKUP(M10,一般_男子,2,FALSE),IF($L10="一般",VLOOKUP(M10,一般_男子,3,FALSE),IF($L10="壮年",VLOOKUP(M10,一般_男子,4,FALSE),IF($L10="実年",VLOOKUP(M10,一般_男子,5,FALSE),""))))&amp;1,""))</f>
      </c>
      <c r="R10" s="254">
        <f>IF(OR(M10="",M10=0),"",IF(AND($G10="女",$K$2=1),IF($L10="青年",VLOOKUP(M10,一般_女子,2,FALSE),IF($L10="一般",VLOOKUP(M10,一般_女子,3,FALSE),""))&amp;2,""))</f>
      </c>
      <c r="S10" s="127"/>
      <c r="T10" s="148"/>
      <c r="U10" s="154">
        <f aca="true" t="shared" si="4" ref="U10:U41">IF(T10="","",IF($K$2=4,"",IF($K$2=1,"",TEXT(VLOOKUP(T10,IF($G10="男",種目男１,IF($G10="女",種目女１,種目なし)),2,FALSE),"00000")&amp;TEXT(IF($G10="男",1,2),0))))</f>
      </c>
      <c r="V10" s="58">
        <f aca="true" t="shared" si="5" ref="V10:V41">IF(T10="","",IF(AND($G10="男",$K$2=4),IF(ISERROR(VLOOKUP(T10,種目CD_小学_男,$L10+1,FALSE)&amp;1),"1",VLOOKUP(T10,種目CD_小学_男,$L10+1,FALSE)&amp;1),""))</f>
      </c>
      <c r="W10" s="58">
        <f aca="true" t="shared" si="6" ref="W10:W41">IF(T10="","",IF(AND($G10="女",$K$2=4),IF(ISERROR(VLOOKUP(T10,種目CD_小学_女,$L10+1,FALSE)&amp;2),"2",VLOOKUP(T10,種目CD_小学_女,$L10+1,FALSE)&amp;2),""))</f>
      </c>
      <c r="X10" s="254">
        <f aca="true" t="shared" si="7" ref="X10:X41">IF(OR(T10="",T10=0),"",IF(AND($G10="男",$K$2=1),IF($L10="青年",VLOOKUP(T10,一般_男子,2,FALSE),IF($L10="一般",VLOOKUP(T10,一般_男子,3,FALSE),IF($L10="壮年",VLOOKUP(T10,一般_男子,4,FALSE),IF($L10="実年",VLOOKUP(T10,一般_男子,5,FALSE),""))))&amp;1,""))</f>
      </c>
      <c r="Y10" s="254">
        <f aca="true" t="shared" si="8" ref="Y10:Y41">IF(OR(T10="",T10=0),"",IF(AND($G10="女",$K$2=1),IF($L10="青年",VLOOKUP(T10,一般_女子,2,FALSE),IF($L10="一般",VLOOKUP(T10,一般_女子,3,FALSE),""))&amp;2,""))</f>
      </c>
      <c r="Z10" s="127"/>
      <c r="AA10" s="148" t="s">
        <v>94</v>
      </c>
      <c r="AB10" s="154">
        <f aca="true" t="shared" si="9" ref="AB10:AB41">IF(AA10="","",IF($K$2=4,"",IF($K$2=1,"",TEXT(VLOOKUP(AA10,IF($G10="男",種目男１,IF($G10="女",種目女１,種目なし)),2,FALSE),"00000")&amp;TEXT(IF($G10="男",1,2),0))))</f>
      </c>
      <c r="AC10" s="58">
        <f>IF(AA10="","",IF(AND($G10="男",$K$2=4),IF(ISERROR(VLOOKUP(AA10,種目CD_小学_男,$L10+1,FALSE)&amp;1),"1",VLOOKUP(AA10,種目CD_小学_男,$L10+1,FALSE)&amp;1),""))</f>
      </c>
      <c r="AD10" s="243">
        <f>IF(AA10="","",IF(AND($G10="女",$K$2=4),IF(ISERROR(VLOOKUP(AA10,種目CD_小学_女,$L10+1,FALSE)&amp;2),"2",VLOOKUP(AA10,種目CD_小学_女,$L10+1,FALSE)&amp;2),""))</f>
      </c>
      <c r="AE10" s="254">
        <f aca="true" t="shared" si="10" ref="AE10:AE41">IF(OR(AA10="",AA10=0),"",IF(AND($G10="男",$K$2=1),IF($L10="青年",VLOOKUP(AA10,一般_男子,2,FALSE),IF($L10="一般",VLOOKUP(AA10,一般_男子,3,FALSE),IF($L10="壮年",VLOOKUP(AA10,一般_男子,4,FALSE),IF($L10="実年",VLOOKUP(AA10,一般_男子,5,FALSE),""))))&amp;1,""))</f>
      </c>
      <c r="AF10" s="254">
        <f aca="true" t="shared" si="11" ref="AF10:AF41">IF(OR(AA10="",AA10=0),"",IF(AND($G10="女",$K$2=1),IF($L10="青年",VLOOKUP(AA10,一般_女子,2,FALSE),IF($L10="一般",VLOOKUP(AA10,一般_女子,3,FALSE),""))&amp;2,""))</f>
      </c>
      <c r="AG10" s="127"/>
      <c r="AH10" s="125"/>
      <c r="AI10" s="58">
        <f>IF($AH10="","",IF($H$2="小学",(IF($G10="男",$AP$52,$AR$52)),(IF($H$2="一般",IF($G10="男",$AQ$52,$AS$52),IF($H$2="高校",IF($G10="男",$AP$65,$AR$65),IF($H$2="中学",IF($G10="男",$AQ$65,$AS$65)))))))</f>
      </c>
      <c r="AJ10" s="127"/>
      <c r="AK10" s="125"/>
      <c r="AL10" s="126">
        <f>IF($AK10="","",IF($H$2="小学",(IF($G10="男",$AP$53,$AR$53)),(IF($H$2="一般",IF($G10="男",$AQ$53,$AS$53),IF($H$2="高校",IF($G10="男",$AP$66,$AR$66),IF($H$2="中学",IF($G10="男",$AQ$66,$AS$66)))))))</f>
      </c>
      <c r="AM10" s="145"/>
      <c r="AN10" s="196" t="str">
        <f>VLOOKUP($G10&amp;TEXT($H10,0),競技者,12,FALSE)&amp;"　"&amp;VLOOKUP($G10&amp;TEXT($H10,0),競技者,13,FALSE)&amp;"　"&amp;VLOOKUP($G10&amp;TEXT($H10,0),競技者,14,FALSE)</f>
        <v>　　</v>
      </c>
      <c r="AO10" s="169" t="s">
        <v>206</v>
      </c>
      <c r="AP10" s="93">
        <v>1</v>
      </c>
      <c r="AQ10" s="56" t="s">
        <v>147</v>
      </c>
      <c r="AR10" s="56" t="s">
        <v>75</v>
      </c>
      <c r="AS10" s="56" t="s">
        <v>76</v>
      </c>
      <c r="AT10" s="56">
        <v>1</v>
      </c>
      <c r="AU10" s="53" t="str">
        <f>VLOOKUP($AT10,種目１,2,FALSE)</f>
        <v>100m</v>
      </c>
      <c r="AV10" s="74"/>
      <c r="AW10" s="100" t="s">
        <v>79</v>
      </c>
      <c r="AX10" s="270" t="s">
        <v>78</v>
      </c>
      <c r="BB10" s="28"/>
      <c r="BM10" s="155"/>
      <c r="BN10" s="155"/>
      <c r="BO10" s="458" t="s">
        <v>96</v>
      </c>
      <c r="BP10" s="458"/>
      <c r="BQ10" s="458"/>
      <c r="BR10" s="458"/>
      <c r="BS10" s="458"/>
      <c r="BT10" s="458"/>
      <c r="BU10" s="458"/>
      <c r="BV10" s="458"/>
      <c r="BW10" s="458"/>
      <c r="BX10" s="458"/>
      <c r="BY10" s="458"/>
      <c r="BZ10" s="458"/>
      <c r="CA10" s="155"/>
      <c r="CB10" s="155"/>
      <c r="CC10" s="155"/>
      <c r="CD10" s="155"/>
      <c r="CE10" s="155"/>
      <c r="CF10" s="155"/>
      <c r="CG10" s="155"/>
      <c r="CH10" s="28"/>
      <c r="CI10" s="28"/>
      <c r="CJ10" s="28"/>
      <c r="CK10" s="28"/>
      <c r="CL10" s="28"/>
      <c r="CM10" s="28"/>
      <c r="CN10" s="28"/>
      <c r="CO10" s="28"/>
    </row>
    <row r="11" spans="1:99" ht="12" customHeight="1" thickBot="1">
      <c r="A11" s="69">
        <f aca="true" t="shared" si="12" ref="A11:A74">+IF(G11="男",ROW(),"")</f>
      </c>
      <c r="B11" s="69">
        <f aca="true" t="shared" si="13" ref="B11:B74">+IF(G11="女",ROW(),"")</f>
      </c>
      <c r="C11" s="69">
        <f aca="true" t="shared" si="14" ref="C11:C74">+IF(A11="","",RANK(A11,A$10:A$160,1))</f>
      </c>
      <c r="D11" s="80">
        <f aca="true" t="shared" si="15" ref="D11:D74">+IF(B11="","",RANK(B11,B$10:B$160,1))</f>
      </c>
      <c r="E11" s="98">
        <f aca="true" t="shared" si="16" ref="E11:E74">IF($I11="",0,COUNTIF($I$10:$I$160,$I11))</f>
        <v>151</v>
      </c>
      <c r="F11" s="105">
        <f aca="true" t="shared" si="17" ref="F11:F74">+IF(C11="",0,C11)+IF(D11="",0,D11)</f>
        <v>0</v>
      </c>
      <c r="G11" s="106"/>
      <c r="H11" s="107"/>
      <c r="I11" s="71">
        <f>VLOOKUP($G11&amp;TEXT($H11,0),競技者,8,FALSE)</f>
        <v>0</v>
      </c>
      <c r="J11" s="77">
        <f aca="true" t="shared" si="18" ref="J11:J74">VLOOKUP($G11&amp;TEXT($H11,0),競技者,9,FALSE)</f>
        <v>0</v>
      </c>
      <c r="K11" s="54" t="e">
        <f aca="true" t="shared" si="19" ref="K11:K74">VLOOKUP($G11&amp;TEXT($H11,0),競技者,4,FALSE)</f>
        <v>#N/A</v>
      </c>
      <c r="L11" s="73">
        <f aca="true" t="shared" si="20" ref="L11:L74">VLOOKUP($G11&amp;TEXT($H11,0),競技者,10,FALSE)</f>
        <v>0</v>
      </c>
      <c r="M11" s="148"/>
      <c r="N11" s="58">
        <f t="shared" si="0"/>
      </c>
      <c r="O11" s="254">
        <f>IF(M11="","",IF(AND($G11="男",$K$2=4),IF(ISERROR(VLOOKUP(M11,種目CD_小学_男,$L11+1,FALSE)&amp;1),"1",VLOOKUP(M11,種目CD_小学_男,$L11+1,FALSE)&amp;1),""))</f>
      </c>
      <c r="P11" s="243">
        <f t="shared" si="2"/>
      </c>
      <c r="Q11" s="254">
        <f t="shared" si="3"/>
      </c>
      <c r="R11" s="254">
        <f aca="true" t="shared" si="21" ref="R11:R41">IF(OR(M11="",M11=0),"",IF(AND($G11="女",$K$2=1),IF($L11="青年",VLOOKUP(M11,一般_女子,2,FALSE),IF($L11="一般",VLOOKUP(M11,一般_女子,3,FALSE),""))&amp;2,""))</f>
      </c>
      <c r="S11" s="109"/>
      <c r="T11" s="148"/>
      <c r="U11" s="58">
        <f t="shared" si="4"/>
      </c>
      <c r="V11" s="243">
        <f t="shared" si="5"/>
      </c>
      <c r="W11" s="243">
        <f t="shared" si="6"/>
      </c>
      <c r="X11" s="254">
        <f t="shared" si="7"/>
      </c>
      <c r="Y11" s="254">
        <f t="shared" si="8"/>
      </c>
      <c r="Z11" s="109"/>
      <c r="AA11" s="148"/>
      <c r="AB11" s="58">
        <f t="shared" si="9"/>
      </c>
      <c r="AC11" s="58">
        <f>IF(AA11="","",IF(AND($G11="男",$K$2=4),IF(ISERROR(VLOOKUP(AA11,種目CD_小学_男,$L11+1,FALSE)&amp;1),"1",VLOOKUP(AA11,種目CD_小学_男,$L11+1,FALSE)&amp;1),""))</f>
      </c>
      <c r="AD11" s="243">
        <f>IF(AA11="","",IF(AND($G11="女",$K$2=4),IF(ISERROR(VLOOKUP(AA11,種目CD_小学_女,$L11+1,FALSE)&amp;2),"2",VLOOKUP(AA11,種目CD_小学_女,$L11+1,FALSE)&amp;2),""))</f>
      </c>
      <c r="AE11" s="254">
        <f t="shared" si="10"/>
      </c>
      <c r="AF11" s="254">
        <f t="shared" si="11"/>
      </c>
      <c r="AG11" s="109"/>
      <c r="AH11" s="108"/>
      <c r="AI11" s="58">
        <f aca="true" t="shared" si="22" ref="AI11:AI74">IF($AH11="","",IF($H$2="小学",(IF($G11="男",$AP$52,$AR$52)),(IF($H$2="一般",IF($G11="男",$AQ$52,$AS$52),IF($H$2="高校",IF($G11="男",$AP$65,$AR$65),IF($H$2="中学",IF($G11="男",$AQ$65,$AS$65)))))))</f>
      </c>
      <c r="AJ11" s="109"/>
      <c r="AK11" s="108"/>
      <c r="AL11" s="126">
        <f aca="true" t="shared" si="23" ref="AL11:AL74">IF($AK11="","",IF($H$2="小学",(IF($G11="男",$AP$53,$AR$53)),(IF($H$2="一般",IF($G11="男",$AQ$53,$AS$53),IF($H$2="高校",IF($G11="男",$AP$66,$AR$66),IF($H$2="中学",IF($G11="男",$AQ$66,$AS$66)))))))</f>
      </c>
      <c r="AM11" s="146"/>
      <c r="AN11" s="195" t="str">
        <f aca="true" t="shared" si="24" ref="AN11:AN74">VLOOKUP($G11&amp;TEXT($H11,0),競技者,12,FALSE)&amp;"　"&amp;VLOOKUP($G11&amp;TEXT($H11,0),競技者,13,FALSE)&amp;"　"&amp;VLOOKUP($G11&amp;TEXT($H11,0),競技者,14,FALSE)</f>
        <v>　　</v>
      </c>
      <c r="AO11" s="170"/>
      <c r="AP11" s="84"/>
      <c r="AQ11" s="56"/>
      <c r="AR11" s="56"/>
      <c r="AS11" s="56"/>
      <c r="AT11" s="56">
        <v>2</v>
      </c>
      <c r="AU11" s="53" t="str">
        <f aca="true" t="shared" si="25" ref="AU11:AU45">VLOOKUP($AT11,種目１,2,FALSE)</f>
        <v>200m</v>
      </c>
      <c r="AV11" s="74"/>
      <c r="AW11" s="267" t="str">
        <f>IF($K$2=4,'種目コード_小学生'!D3,IF($K$2=1,'種目コード_一般'!D3,'種目コード'!D3))</f>
        <v>50m</v>
      </c>
      <c r="AX11" s="273">
        <f aca="true" t="shared" si="26" ref="AX11:AX28">IF(AW11="","",IF($H$2="小学",COUNTIF($N$10:$AF$160,LEFT(VLOOKUP($AW11,種目CD_小学_男,8,FALSE),3)&amp;"*"&amp;"1"),IF($H$2="一般",COUNTIF($N$10:$AF$160,LEFT(VLOOKUP($AW11,一般_男子,8,FALSE),3)&amp;"*"&amp;"1"),COUNTIF($N$10:$AF$160,VLOOKUP($AW11,種目男１,2,FALSE)&amp;"1"))))</f>
        <v>0</v>
      </c>
      <c r="BO11" s="458"/>
      <c r="BP11" s="458"/>
      <c r="BQ11" s="458"/>
      <c r="BR11" s="458"/>
      <c r="BS11" s="458"/>
      <c r="BT11" s="458"/>
      <c r="BU11" s="458"/>
      <c r="BV11" s="458"/>
      <c r="BW11" s="458"/>
      <c r="BX11" s="458"/>
      <c r="BY11" s="458"/>
      <c r="BZ11" s="458"/>
      <c r="CG11" s="28"/>
      <c r="CH11" s="28"/>
      <c r="CI11" s="28"/>
      <c r="CJ11" s="28"/>
      <c r="CK11" s="28"/>
      <c r="CL11" s="28"/>
      <c r="CM11" s="28"/>
      <c r="CN11" s="28"/>
      <c r="CO11" s="28"/>
      <c r="CR11" s="367" t="s">
        <v>129</v>
      </c>
      <c r="CS11" s="206"/>
      <c r="CT11" s="206" t="s">
        <v>134</v>
      </c>
      <c r="CU11" s="206" t="s">
        <v>120</v>
      </c>
    </row>
    <row r="12" spans="1:99" ht="12" customHeight="1" thickBot="1">
      <c r="A12" s="69">
        <f t="shared" si="12"/>
      </c>
      <c r="B12" s="69">
        <f t="shared" si="13"/>
      </c>
      <c r="C12" s="69">
        <f t="shared" si="14"/>
      </c>
      <c r="D12" s="80">
        <f t="shared" si="15"/>
      </c>
      <c r="E12" s="98">
        <f t="shared" si="16"/>
        <v>151</v>
      </c>
      <c r="F12" s="105">
        <f t="shared" si="17"/>
        <v>0</v>
      </c>
      <c r="G12" s="106"/>
      <c r="H12" s="107"/>
      <c r="I12" s="71">
        <f aca="true" t="shared" si="27" ref="I12:I74">VLOOKUP($G12&amp;TEXT($H12,0),競技者,8,FALSE)</f>
        <v>0</v>
      </c>
      <c r="J12" s="78">
        <f t="shared" si="18"/>
        <v>0</v>
      </c>
      <c r="K12" s="54" t="e">
        <f t="shared" si="19"/>
        <v>#N/A</v>
      </c>
      <c r="L12" s="55">
        <f t="shared" si="20"/>
        <v>0</v>
      </c>
      <c r="M12" s="148"/>
      <c r="N12" s="58">
        <f t="shared" si="0"/>
      </c>
      <c r="O12" s="254">
        <f t="shared" si="1"/>
      </c>
      <c r="P12" s="243">
        <f t="shared" si="2"/>
      </c>
      <c r="Q12" s="254">
        <f t="shared" si="3"/>
      </c>
      <c r="R12" s="254">
        <f t="shared" si="21"/>
      </c>
      <c r="S12" s="109"/>
      <c r="T12" s="148"/>
      <c r="U12" s="58">
        <f t="shared" si="4"/>
      </c>
      <c r="V12" s="243">
        <f t="shared" si="5"/>
      </c>
      <c r="W12" s="243">
        <f t="shared" si="6"/>
      </c>
      <c r="X12" s="254">
        <f t="shared" si="7"/>
      </c>
      <c r="Y12" s="254">
        <f t="shared" si="8"/>
      </c>
      <c r="Z12" s="109"/>
      <c r="AA12" s="148"/>
      <c r="AB12" s="58">
        <f t="shared" si="9"/>
      </c>
      <c r="AC12" s="58">
        <f>IF(AA12="","",IF(AND($G12="男",$K$2=4),IF(ISERROR(VLOOKUP(AA12,種目CD_小学_男,$L12+1,FALSE)&amp;1),"1",VLOOKUP(AA12,種目CD_小学_男,$L12+1,FALSE)&amp;1),""))</f>
      </c>
      <c r="AD12" s="243">
        <f aca="true" t="shared" si="28" ref="AD12:AD41">IF(AA12="","",IF(AND($G12="女",$K$2=4),IF(ISERROR(VLOOKUP(AA12,種目CD_小学_女,$L12+1,FALSE)&amp;2),"2",VLOOKUP(AA12,種目CD_小学_女,$L12+1,FALSE)&amp;2),""))</f>
      </c>
      <c r="AE12" s="254">
        <f t="shared" si="10"/>
      </c>
      <c r="AF12" s="254">
        <f t="shared" si="11"/>
      </c>
      <c r="AG12" s="109"/>
      <c r="AH12" s="108"/>
      <c r="AI12" s="58">
        <f t="shared" si="22"/>
      </c>
      <c r="AJ12" s="109"/>
      <c r="AK12" s="108"/>
      <c r="AL12" s="126">
        <f t="shared" si="23"/>
      </c>
      <c r="AM12" s="146"/>
      <c r="AN12" s="195" t="str">
        <f t="shared" si="24"/>
        <v>　　</v>
      </c>
      <c r="AO12" s="171"/>
      <c r="AP12" s="84"/>
      <c r="AQ12" s="56"/>
      <c r="AR12" s="56"/>
      <c r="AS12" s="56"/>
      <c r="AT12" s="56">
        <v>3</v>
      </c>
      <c r="AU12" s="53" t="str">
        <f t="shared" si="25"/>
        <v>400m</v>
      </c>
      <c r="AV12" s="74"/>
      <c r="AW12" s="267" t="str">
        <f>IF($K$2=4,'種目コード_小学生'!D4,IF($K$2=1,'種目コード_一般'!D4,'種目コード'!D4))</f>
        <v>100ｍ</v>
      </c>
      <c r="AX12" s="273">
        <f t="shared" si="26"/>
        <v>0</v>
      </c>
      <c r="BB12" s="394" t="s">
        <v>97</v>
      </c>
      <c r="BC12" s="394"/>
      <c r="BD12" s="394"/>
      <c r="BE12" s="394"/>
      <c r="BF12" s="411">
        <f>'所属データ'!D6</f>
        <v>0</v>
      </c>
      <c r="BG12" s="411"/>
      <c r="BH12" s="411"/>
      <c r="BI12" s="411"/>
      <c r="BJ12" s="411"/>
      <c r="BK12" s="411"/>
      <c r="BL12" s="411"/>
      <c r="BM12" s="411"/>
      <c r="BN12" s="411"/>
      <c r="BO12" s="411"/>
      <c r="BP12" s="411"/>
      <c r="BQ12" s="411"/>
      <c r="BR12" s="411"/>
      <c r="BS12" s="76"/>
      <c r="BT12" s="460" t="str">
        <f>"　　"&amp;'所属データ'!K6</f>
        <v>　　</v>
      </c>
      <c r="BU12" s="460"/>
      <c r="BV12" s="460"/>
      <c r="BW12" s="460"/>
      <c r="BX12" s="460"/>
      <c r="BY12" s="460"/>
      <c r="BZ12" s="460"/>
      <c r="CA12" s="76"/>
      <c r="CB12" s="394" t="s">
        <v>98</v>
      </c>
      <c r="CC12" s="394"/>
      <c r="CD12" s="394"/>
      <c r="CE12" s="394"/>
      <c r="CF12" s="459">
        <f>'所属データ'!M6</f>
        <v>0</v>
      </c>
      <c r="CG12" s="459"/>
      <c r="CH12" s="459"/>
      <c r="CI12" s="459"/>
      <c r="CJ12" s="459"/>
      <c r="CK12" s="459"/>
      <c r="CL12" s="459"/>
      <c r="CM12" s="459"/>
      <c r="CN12" s="394" t="s">
        <v>67</v>
      </c>
      <c r="CO12" s="394"/>
      <c r="CR12" s="367"/>
      <c r="CS12" s="206" t="s">
        <v>132</v>
      </c>
      <c r="CT12" s="207">
        <f>SUM($AX$11:$AX$28)</f>
        <v>0</v>
      </c>
      <c r="CU12" s="208">
        <f>SUM($AX$29:$AX$30)</f>
        <v>0</v>
      </c>
    </row>
    <row r="13" spans="1:99" ht="12" customHeight="1" thickBot="1">
      <c r="A13" s="69">
        <f t="shared" si="12"/>
      </c>
      <c r="B13" s="69">
        <f t="shared" si="13"/>
      </c>
      <c r="C13" s="69">
        <f t="shared" si="14"/>
      </c>
      <c r="D13" s="80">
        <f t="shared" si="15"/>
      </c>
      <c r="E13" s="98">
        <f t="shared" si="16"/>
        <v>151</v>
      </c>
      <c r="F13" s="105">
        <f t="shared" si="17"/>
        <v>0</v>
      </c>
      <c r="G13" s="106"/>
      <c r="H13" s="107"/>
      <c r="I13" s="71">
        <f t="shared" si="27"/>
        <v>0</v>
      </c>
      <c r="J13" s="78">
        <f t="shared" si="18"/>
        <v>0</v>
      </c>
      <c r="K13" s="54" t="e">
        <f t="shared" si="19"/>
        <v>#N/A</v>
      </c>
      <c r="L13" s="55">
        <f t="shared" si="20"/>
        <v>0</v>
      </c>
      <c r="M13" s="148"/>
      <c r="N13" s="58">
        <f t="shared" si="0"/>
      </c>
      <c r="O13" s="254">
        <f t="shared" si="1"/>
      </c>
      <c r="P13" s="243">
        <f t="shared" si="2"/>
      </c>
      <c r="Q13" s="254">
        <f t="shared" si="3"/>
      </c>
      <c r="R13" s="254">
        <f t="shared" si="21"/>
      </c>
      <c r="S13" s="109"/>
      <c r="T13" s="148"/>
      <c r="U13" s="58">
        <f t="shared" si="4"/>
      </c>
      <c r="V13" s="243">
        <f t="shared" si="5"/>
      </c>
      <c r="W13" s="243">
        <f t="shared" si="6"/>
      </c>
      <c r="X13" s="254">
        <f t="shared" si="7"/>
      </c>
      <c r="Y13" s="254">
        <f t="shared" si="8"/>
      </c>
      <c r="Z13" s="109"/>
      <c r="AA13" s="148"/>
      <c r="AB13" s="58">
        <f t="shared" si="9"/>
      </c>
      <c r="AC13" s="58">
        <f>IF(AA13="","",IF(AND($G13="男",$K$2=4),IF(ISERROR(VLOOKUP(AA13,種目CD_小学_男,$L13+1,FALSE)&amp;1),"1",VLOOKUP(AA13,種目CD_小学_男,$L13+1,FALSE)&amp;1),""))</f>
      </c>
      <c r="AD13" s="243">
        <f t="shared" si="28"/>
      </c>
      <c r="AE13" s="254">
        <f t="shared" si="10"/>
      </c>
      <c r="AF13" s="254">
        <f t="shared" si="11"/>
      </c>
      <c r="AG13" s="109"/>
      <c r="AH13" s="108"/>
      <c r="AI13" s="58">
        <f t="shared" si="22"/>
      </c>
      <c r="AJ13" s="109"/>
      <c r="AK13" s="108"/>
      <c r="AL13" s="126">
        <f t="shared" si="23"/>
      </c>
      <c r="AM13" s="146"/>
      <c r="AN13" s="195" t="str">
        <f t="shared" si="24"/>
        <v>　　</v>
      </c>
      <c r="AO13" s="170"/>
      <c r="AP13" s="84"/>
      <c r="AQ13" s="56"/>
      <c r="AR13" s="56"/>
      <c r="AS13" s="56"/>
      <c r="AT13" s="56">
        <v>4</v>
      </c>
      <c r="AU13" s="53" t="str">
        <f t="shared" si="25"/>
        <v>800m</v>
      </c>
      <c r="AV13" s="74"/>
      <c r="AW13" s="267" t="str">
        <f>IF($K$2=4,'種目コード_小学生'!D5,IF($K$2=1,'種目コード_一般'!D5,'種目コード'!D5))</f>
        <v>800m</v>
      </c>
      <c r="AX13" s="273">
        <f t="shared" si="26"/>
        <v>0</v>
      </c>
      <c r="BB13" s="394"/>
      <c r="BC13" s="394"/>
      <c r="BD13" s="394"/>
      <c r="BE13" s="394"/>
      <c r="BF13" s="411"/>
      <c r="BG13" s="411"/>
      <c r="BH13" s="411"/>
      <c r="BI13" s="411"/>
      <c r="BJ13" s="411"/>
      <c r="BK13" s="411"/>
      <c r="BL13" s="411"/>
      <c r="BM13" s="411"/>
      <c r="BN13" s="411"/>
      <c r="BO13" s="411"/>
      <c r="BP13" s="411"/>
      <c r="BQ13" s="411"/>
      <c r="BR13" s="411"/>
      <c r="BS13" s="76"/>
      <c r="BT13" s="460"/>
      <c r="BU13" s="460"/>
      <c r="BV13" s="460"/>
      <c r="BW13" s="460"/>
      <c r="BX13" s="460"/>
      <c r="BY13" s="460"/>
      <c r="BZ13" s="460"/>
      <c r="CA13" s="76"/>
      <c r="CB13" s="394"/>
      <c r="CC13" s="394"/>
      <c r="CD13" s="394"/>
      <c r="CE13" s="394"/>
      <c r="CF13" s="459"/>
      <c r="CG13" s="459"/>
      <c r="CH13" s="459"/>
      <c r="CI13" s="459"/>
      <c r="CJ13" s="459"/>
      <c r="CK13" s="459"/>
      <c r="CL13" s="459"/>
      <c r="CM13" s="459"/>
      <c r="CN13" s="394"/>
      <c r="CO13" s="394"/>
      <c r="CR13" s="367"/>
      <c r="CS13" s="206" t="s">
        <v>133</v>
      </c>
      <c r="CT13" s="207">
        <f>SUM($AX$33:$AX$47)</f>
        <v>0</v>
      </c>
      <c r="CU13" s="208">
        <f>SUM($AX$48:$AX$49)</f>
        <v>0</v>
      </c>
    </row>
    <row r="14" spans="1:99" ht="12" customHeight="1" thickBot="1">
      <c r="A14" s="69">
        <f t="shared" si="12"/>
      </c>
      <c r="B14" s="69">
        <f t="shared" si="13"/>
      </c>
      <c r="C14" s="69">
        <f t="shared" si="14"/>
      </c>
      <c r="D14" s="80">
        <f t="shared" si="15"/>
      </c>
      <c r="E14" s="98">
        <f t="shared" si="16"/>
        <v>151</v>
      </c>
      <c r="F14" s="105">
        <f t="shared" si="17"/>
        <v>0</v>
      </c>
      <c r="G14" s="106"/>
      <c r="H14" s="107"/>
      <c r="I14" s="71">
        <f t="shared" si="27"/>
        <v>0</v>
      </c>
      <c r="J14" s="78">
        <f t="shared" si="18"/>
        <v>0</v>
      </c>
      <c r="K14" s="54" t="e">
        <f t="shared" si="19"/>
        <v>#N/A</v>
      </c>
      <c r="L14" s="55">
        <f t="shared" si="20"/>
        <v>0</v>
      </c>
      <c r="M14" s="148"/>
      <c r="N14" s="58">
        <f t="shared" si="0"/>
      </c>
      <c r="O14" s="254">
        <f t="shared" si="1"/>
      </c>
      <c r="P14" s="243">
        <f t="shared" si="2"/>
      </c>
      <c r="Q14" s="254">
        <f t="shared" si="3"/>
      </c>
      <c r="R14" s="254">
        <f t="shared" si="21"/>
      </c>
      <c r="S14" s="109"/>
      <c r="T14" s="148"/>
      <c r="U14" s="58">
        <f t="shared" si="4"/>
      </c>
      <c r="V14" s="243">
        <f t="shared" si="5"/>
      </c>
      <c r="W14" s="243">
        <f t="shared" si="6"/>
      </c>
      <c r="X14" s="254">
        <f t="shared" si="7"/>
      </c>
      <c r="Y14" s="254">
        <f t="shared" si="8"/>
      </c>
      <c r="Z14" s="109"/>
      <c r="AA14" s="148"/>
      <c r="AB14" s="58">
        <f t="shared" si="9"/>
      </c>
      <c r="AC14" s="243">
        <f aca="true" t="shared" si="29" ref="AC14:AC41">IF(AA14="","",IF(AND($G14="男",$K$2=4),IF(ISERROR(VLOOKUP(AA14,種目CD_小学_男,$L14+1,FALSE)&amp;1),"1",VLOOKUP(AA14,種目CD_小学_男,$L14+1,FALSE)&amp;1),""))</f>
      </c>
      <c r="AD14" s="243">
        <f t="shared" si="28"/>
      </c>
      <c r="AE14" s="254">
        <f t="shared" si="10"/>
      </c>
      <c r="AF14" s="254">
        <f t="shared" si="11"/>
      </c>
      <c r="AG14" s="109"/>
      <c r="AH14" s="108"/>
      <c r="AI14" s="58">
        <f t="shared" si="22"/>
      </c>
      <c r="AJ14" s="109"/>
      <c r="AK14" s="108"/>
      <c r="AL14" s="126">
        <f t="shared" si="23"/>
      </c>
      <c r="AM14" s="146"/>
      <c r="AN14" s="195" t="str">
        <f t="shared" si="24"/>
        <v>　　</v>
      </c>
      <c r="AO14" s="170"/>
      <c r="AP14" s="84"/>
      <c r="AQ14" s="56"/>
      <c r="AR14" s="56"/>
      <c r="AS14" s="56"/>
      <c r="AT14" s="56">
        <v>5</v>
      </c>
      <c r="AU14" s="53" t="str">
        <f t="shared" si="25"/>
        <v>1500m</v>
      </c>
      <c r="AV14" s="74"/>
      <c r="AW14" s="267" t="str">
        <f>IF($K$2=4,'種目コード_小学生'!D6,IF($K$2=1,'種目コード_一般'!D6,'種目コード'!D6))</f>
        <v>80ｍH</v>
      </c>
      <c r="AX14" s="273">
        <f t="shared" si="26"/>
        <v>0</v>
      </c>
      <c r="BB14" s="393" t="s">
        <v>99</v>
      </c>
      <c r="BC14" s="393"/>
      <c r="BD14" s="393"/>
      <c r="BE14" s="393"/>
      <c r="BF14" s="393"/>
      <c r="BG14" s="393"/>
      <c r="BH14" s="392">
        <f>$I$4</f>
        <v>0</v>
      </c>
      <c r="BI14" s="392"/>
      <c r="BJ14" s="392"/>
      <c r="BK14" s="392"/>
      <c r="BL14" s="392"/>
      <c r="BM14" s="392"/>
      <c r="BN14" s="392"/>
      <c r="BO14" s="392"/>
      <c r="BP14" s="193"/>
      <c r="BQ14" s="394" t="s">
        <v>67</v>
      </c>
      <c r="BR14" s="394"/>
      <c r="BS14" s="76"/>
      <c r="BT14" s="394" t="s">
        <v>100</v>
      </c>
      <c r="BU14" s="394"/>
      <c r="BV14" s="394"/>
      <c r="BW14" s="394"/>
      <c r="BX14" s="76"/>
      <c r="BY14" s="395" t="s">
        <v>101</v>
      </c>
      <c r="BZ14" s="395"/>
      <c r="CA14" s="395"/>
      <c r="CB14" s="395" t="str">
        <f>"   "&amp;$I$5</f>
        <v>   </v>
      </c>
      <c r="CC14" s="395"/>
      <c r="CD14" s="395"/>
      <c r="CE14" s="395"/>
      <c r="CF14" s="395"/>
      <c r="CG14" s="395"/>
      <c r="CH14" s="395"/>
      <c r="CI14" s="395"/>
      <c r="CJ14" s="395"/>
      <c r="CK14" s="395"/>
      <c r="CL14" s="395"/>
      <c r="CM14" s="395"/>
      <c r="CO14" s="28"/>
      <c r="CR14" s="457" t="s">
        <v>131</v>
      </c>
      <c r="CS14" s="457"/>
      <c r="CT14" s="212">
        <f>(CT13+CT12)*CT16</f>
        <v>0</v>
      </c>
      <c r="CU14" s="212">
        <f>(CU13+CU12)*CU16</f>
        <v>0</v>
      </c>
    </row>
    <row r="15" spans="1:99" ht="12" customHeight="1" thickBot="1">
      <c r="A15" s="69">
        <f t="shared" si="12"/>
      </c>
      <c r="B15" s="69">
        <f t="shared" si="13"/>
      </c>
      <c r="C15" s="69">
        <f t="shared" si="14"/>
      </c>
      <c r="D15" s="80">
        <f t="shared" si="15"/>
      </c>
      <c r="E15" s="98">
        <f t="shared" si="16"/>
        <v>151</v>
      </c>
      <c r="F15" s="105">
        <f t="shared" si="17"/>
        <v>0</v>
      </c>
      <c r="G15" s="106"/>
      <c r="H15" s="107"/>
      <c r="I15" s="71">
        <f t="shared" si="27"/>
        <v>0</v>
      </c>
      <c r="J15" s="78">
        <f t="shared" si="18"/>
        <v>0</v>
      </c>
      <c r="K15" s="54" t="e">
        <f t="shared" si="19"/>
        <v>#N/A</v>
      </c>
      <c r="L15" s="55">
        <f t="shared" si="20"/>
        <v>0</v>
      </c>
      <c r="M15" s="148"/>
      <c r="N15" s="58">
        <f t="shared" si="0"/>
      </c>
      <c r="O15" s="254">
        <f t="shared" si="1"/>
      </c>
      <c r="P15" s="243">
        <f t="shared" si="2"/>
      </c>
      <c r="Q15" s="254">
        <f t="shared" si="3"/>
      </c>
      <c r="R15" s="254">
        <f t="shared" si="21"/>
      </c>
      <c r="S15" s="109"/>
      <c r="T15" s="148"/>
      <c r="U15" s="58">
        <f t="shared" si="4"/>
      </c>
      <c r="V15" s="243">
        <f t="shared" si="5"/>
      </c>
      <c r="W15" s="243">
        <f t="shared" si="6"/>
      </c>
      <c r="X15" s="254">
        <f t="shared" si="7"/>
      </c>
      <c r="Y15" s="254">
        <f t="shared" si="8"/>
      </c>
      <c r="Z15" s="109"/>
      <c r="AA15" s="148"/>
      <c r="AB15" s="58">
        <f t="shared" si="9"/>
      </c>
      <c r="AC15" s="243">
        <f t="shared" si="29"/>
      </c>
      <c r="AD15" s="243">
        <f t="shared" si="28"/>
      </c>
      <c r="AE15" s="254">
        <f t="shared" si="10"/>
      </c>
      <c r="AF15" s="254">
        <f t="shared" si="11"/>
      </c>
      <c r="AG15" s="109"/>
      <c r="AH15" s="108"/>
      <c r="AI15" s="58">
        <f t="shared" si="22"/>
      </c>
      <c r="AJ15" s="109"/>
      <c r="AK15" s="108"/>
      <c r="AL15" s="126">
        <f t="shared" si="23"/>
      </c>
      <c r="AM15" s="146"/>
      <c r="AN15" s="195" t="str">
        <f t="shared" si="24"/>
        <v>　　</v>
      </c>
      <c r="AO15" s="171"/>
      <c r="AP15" s="84"/>
      <c r="AQ15" s="56"/>
      <c r="AR15" s="56"/>
      <c r="AS15" s="56"/>
      <c r="AT15" s="56">
        <v>6</v>
      </c>
      <c r="AU15" s="53" t="str">
        <f t="shared" si="25"/>
        <v>3000m</v>
      </c>
      <c r="AV15" s="74"/>
      <c r="AW15" s="267" t="str">
        <f>IF($K$2=4,'種目コード_小学生'!D7,IF($K$2=1,'種目コード_一般'!D7,'種目コード'!D7))</f>
        <v>走高跳</v>
      </c>
      <c r="AX15" s="273">
        <f t="shared" si="26"/>
        <v>0</v>
      </c>
      <c r="BB15" s="393"/>
      <c r="BC15" s="393"/>
      <c r="BD15" s="393"/>
      <c r="BE15" s="393"/>
      <c r="BF15" s="393"/>
      <c r="BG15" s="393"/>
      <c r="BH15" s="392"/>
      <c r="BI15" s="392"/>
      <c r="BJ15" s="392"/>
      <c r="BK15" s="392"/>
      <c r="BL15" s="392"/>
      <c r="BM15" s="392"/>
      <c r="BN15" s="392"/>
      <c r="BO15" s="392"/>
      <c r="BP15" s="193"/>
      <c r="BQ15" s="394"/>
      <c r="BR15" s="394"/>
      <c r="BS15" s="76"/>
      <c r="BT15" s="394"/>
      <c r="BU15" s="394"/>
      <c r="BV15" s="394"/>
      <c r="BW15" s="394"/>
      <c r="BX15" s="76"/>
      <c r="BY15" s="395"/>
      <c r="BZ15" s="395"/>
      <c r="CA15" s="395"/>
      <c r="CB15" s="395"/>
      <c r="CC15" s="395"/>
      <c r="CD15" s="395"/>
      <c r="CE15" s="395"/>
      <c r="CF15" s="395"/>
      <c r="CG15" s="395"/>
      <c r="CH15" s="395"/>
      <c r="CI15" s="395"/>
      <c r="CJ15" s="395"/>
      <c r="CK15" s="395"/>
      <c r="CL15" s="395"/>
      <c r="CM15" s="395"/>
      <c r="CO15" s="28"/>
      <c r="CR15" s="457" t="s">
        <v>130</v>
      </c>
      <c r="CS15" s="457"/>
      <c r="CT15" s="456">
        <f>CT14+CU14</f>
        <v>0</v>
      </c>
      <c r="CU15" s="456"/>
    </row>
    <row r="16" spans="1:99" ht="12" customHeight="1" thickBot="1">
      <c r="A16" s="69">
        <f t="shared" si="12"/>
      </c>
      <c r="B16" s="69">
        <f t="shared" si="13"/>
      </c>
      <c r="C16" s="69">
        <f t="shared" si="14"/>
      </c>
      <c r="D16" s="80">
        <f t="shared" si="15"/>
      </c>
      <c r="E16" s="98">
        <f t="shared" si="16"/>
        <v>151</v>
      </c>
      <c r="F16" s="105">
        <f t="shared" si="17"/>
        <v>0</v>
      </c>
      <c r="G16" s="106"/>
      <c r="H16" s="107"/>
      <c r="I16" s="71">
        <f t="shared" si="27"/>
        <v>0</v>
      </c>
      <c r="J16" s="78">
        <f t="shared" si="18"/>
        <v>0</v>
      </c>
      <c r="K16" s="54" t="e">
        <f t="shared" si="19"/>
        <v>#N/A</v>
      </c>
      <c r="L16" s="55">
        <f t="shared" si="20"/>
        <v>0</v>
      </c>
      <c r="M16" s="148"/>
      <c r="N16" s="58">
        <f t="shared" si="0"/>
      </c>
      <c r="O16" s="245">
        <f t="shared" si="1"/>
      </c>
      <c r="P16" s="243">
        <f>IF(M16="","",IF(AND($G16="女",$K$2=4),IF(ISERROR(VLOOKUP(M16,種目CD_小学_女,$L16+1,FALSE)&amp;2),"2",VLOOKUP(M16,種目CD_小学_女,$L16+1,FALSE)&amp;2),""))</f>
      </c>
      <c r="Q16" s="254">
        <f t="shared" si="3"/>
      </c>
      <c r="R16" s="254">
        <f t="shared" si="21"/>
      </c>
      <c r="S16" s="109"/>
      <c r="T16" s="148"/>
      <c r="U16" s="58">
        <f t="shared" si="4"/>
      </c>
      <c r="V16" s="243">
        <f t="shared" si="5"/>
      </c>
      <c r="W16" s="243">
        <f t="shared" si="6"/>
      </c>
      <c r="X16" s="254">
        <f t="shared" si="7"/>
      </c>
      <c r="Y16" s="254">
        <f t="shared" si="8"/>
      </c>
      <c r="Z16" s="109"/>
      <c r="AA16" s="148"/>
      <c r="AB16" s="58">
        <f t="shared" si="9"/>
      </c>
      <c r="AC16" s="243">
        <f t="shared" si="29"/>
      </c>
      <c r="AD16" s="243">
        <f t="shared" si="28"/>
      </c>
      <c r="AE16" s="254">
        <f t="shared" si="10"/>
      </c>
      <c r="AF16" s="254">
        <f t="shared" si="11"/>
      </c>
      <c r="AG16" s="109"/>
      <c r="AH16" s="108"/>
      <c r="AI16" s="58">
        <f t="shared" si="22"/>
      </c>
      <c r="AJ16" s="109"/>
      <c r="AK16" s="108"/>
      <c r="AL16" s="126">
        <f t="shared" si="23"/>
      </c>
      <c r="AM16" s="146"/>
      <c r="AN16" s="195" t="str">
        <f t="shared" si="24"/>
        <v>　　</v>
      </c>
      <c r="AO16" s="170"/>
      <c r="AP16" s="84"/>
      <c r="AQ16" s="56"/>
      <c r="AR16" s="56"/>
      <c r="AS16" s="56"/>
      <c r="AT16" s="56">
        <v>7</v>
      </c>
      <c r="AU16" s="53" t="str">
        <f t="shared" si="25"/>
        <v>100mH</v>
      </c>
      <c r="AV16" s="74"/>
      <c r="AW16" s="267" t="str">
        <f>IF($K$2=4,'種目コード_小学生'!D8,IF($K$2=1,'種目コード_一般'!D8,'種目コード'!D8))</f>
        <v>走幅跳</v>
      </c>
      <c r="AX16" s="273">
        <f t="shared" si="26"/>
        <v>0</v>
      </c>
      <c r="BB16" s="28"/>
      <c r="BC16" s="28"/>
      <c r="BI16" s="28"/>
      <c r="BJ16" s="28"/>
      <c r="BK16" s="28"/>
      <c r="BL16" s="28"/>
      <c r="BM16" s="28"/>
      <c r="BN16" s="28"/>
      <c r="BO16" s="28"/>
      <c r="BP16" s="28"/>
      <c r="BQ16" s="28"/>
      <c r="BY16" s="395" t="s">
        <v>102</v>
      </c>
      <c r="BZ16" s="395"/>
      <c r="CA16" s="395"/>
      <c r="CB16" s="395" t="str">
        <f>"   "&amp;$I$6</f>
        <v>   </v>
      </c>
      <c r="CC16" s="395"/>
      <c r="CD16" s="395"/>
      <c r="CE16" s="395"/>
      <c r="CF16" s="395"/>
      <c r="CG16" s="395"/>
      <c r="CH16" s="395"/>
      <c r="CI16" s="395"/>
      <c r="CJ16" s="395"/>
      <c r="CK16" s="395"/>
      <c r="CL16" s="395"/>
      <c r="CM16" s="395"/>
      <c r="CN16" s="28"/>
      <c r="CO16" s="28"/>
      <c r="CT16">
        <f>CHOOSE($K$2,500,500,400,300,0)</f>
        <v>300</v>
      </c>
      <c r="CU16" s="92">
        <f>CHOOSE($K$2,700,700,700,700,0)</f>
        <v>700</v>
      </c>
    </row>
    <row r="17" spans="1:93" ht="12" customHeight="1" thickBot="1">
      <c r="A17" s="69">
        <f t="shared" si="12"/>
      </c>
      <c r="B17" s="69">
        <f t="shared" si="13"/>
      </c>
      <c r="C17" s="69">
        <f t="shared" si="14"/>
      </c>
      <c r="D17" s="80">
        <f t="shared" si="15"/>
      </c>
      <c r="E17" s="98">
        <f t="shared" si="16"/>
        <v>151</v>
      </c>
      <c r="F17" s="105">
        <f t="shared" si="17"/>
        <v>0</v>
      </c>
      <c r="G17" s="106"/>
      <c r="H17" s="107"/>
      <c r="I17" s="71">
        <f t="shared" si="27"/>
        <v>0</v>
      </c>
      <c r="J17" s="78">
        <f t="shared" si="18"/>
        <v>0</v>
      </c>
      <c r="K17" s="54" t="e">
        <f t="shared" si="19"/>
        <v>#N/A</v>
      </c>
      <c r="L17" s="55">
        <f t="shared" si="20"/>
        <v>0</v>
      </c>
      <c r="M17" s="148"/>
      <c r="N17" s="58">
        <f t="shared" si="0"/>
      </c>
      <c r="O17" s="245">
        <f t="shared" si="1"/>
      </c>
      <c r="P17" s="243">
        <f t="shared" si="2"/>
      </c>
      <c r="Q17" s="254">
        <f t="shared" si="3"/>
      </c>
      <c r="R17" s="254">
        <f t="shared" si="21"/>
      </c>
      <c r="S17" s="109"/>
      <c r="T17" s="148"/>
      <c r="U17" s="58">
        <f t="shared" si="4"/>
      </c>
      <c r="V17" s="243">
        <f t="shared" si="5"/>
      </c>
      <c r="W17" s="243">
        <f t="shared" si="6"/>
      </c>
      <c r="X17" s="254">
        <f t="shared" si="7"/>
      </c>
      <c r="Y17" s="254">
        <f t="shared" si="8"/>
      </c>
      <c r="Z17" s="109"/>
      <c r="AA17" s="148"/>
      <c r="AB17" s="58">
        <f t="shared" si="9"/>
      </c>
      <c r="AC17" s="243">
        <f t="shared" si="29"/>
      </c>
      <c r="AD17" s="243">
        <f t="shared" si="28"/>
      </c>
      <c r="AE17" s="254">
        <f t="shared" si="10"/>
      </c>
      <c r="AF17" s="254">
        <f t="shared" si="11"/>
      </c>
      <c r="AG17" s="109"/>
      <c r="AH17" s="108"/>
      <c r="AI17" s="58">
        <f t="shared" si="22"/>
      </c>
      <c r="AJ17" s="109"/>
      <c r="AK17" s="108"/>
      <c r="AL17" s="126">
        <f t="shared" si="23"/>
      </c>
      <c r="AM17" s="146"/>
      <c r="AN17" s="195" t="str">
        <f t="shared" si="24"/>
        <v>　　</v>
      </c>
      <c r="AO17" s="170"/>
      <c r="AP17" s="84"/>
      <c r="AQ17" s="56"/>
      <c r="AR17" s="56"/>
      <c r="AS17" s="56"/>
      <c r="AT17" s="56">
        <v>8</v>
      </c>
      <c r="AU17" s="53" t="str">
        <f t="shared" si="25"/>
        <v>110mH</v>
      </c>
      <c r="AV17" s="75"/>
      <c r="AW17" s="267" t="str">
        <f>IF($K$2=4,'種目コード_小学生'!D9,IF($K$2=1,'種目コード_一般'!D9,'種目コード'!D9))</f>
        <v>ジャべリックボール</v>
      </c>
      <c r="AX17" s="273">
        <f t="shared" si="26"/>
        <v>0</v>
      </c>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395"/>
      <c r="BZ17" s="395"/>
      <c r="CA17" s="395"/>
      <c r="CB17" s="395"/>
      <c r="CC17" s="395"/>
      <c r="CD17" s="395"/>
      <c r="CE17" s="395"/>
      <c r="CF17" s="395"/>
      <c r="CG17" s="395"/>
      <c r="CH17" s="395"/>
      <c r="CI17" s="395"/>
      <c r="CJ17" s="395"/>
      <c r="CK17" s="395"/>
      <c r="CL17" s="395"/>
      <c r="CM17" s="395"/>
      <c r="CN17" s="28"/>
      <c r="CO17" s="28"/>
    </row>
    <row r="18" spans="1:93" ht="12" customHeight="1" thickBot="1">
      <c r="A18" s="69">
        <f t="shared" si="12"/>
      </c>
      <c r="B18" s="69">
        <f t="shared" si="13"/>
      </c>
      <c r="C18" s="69">
        <f t="shared" si="14"/>
      </c>
      <c r="D18" s="80">
        <f t="shared" si="15"/>
      </c>
      <c r="E18" s="98">
        <f t="shared" si="16"/>
        <v>151</v>
      </c>
      <c r="F18" s="105">
        <f t="shared" si="17"/>
        <v>0</v>
      </c>
      <c r="G18" s="106"/>
      <c r="H18" s="107"/>
      <c r="I18" s="71">
        <f t="shared" si="27"/>
        <v>0</v>
      </c>
      <c r="J18" s="78">
        <f t="shared" si="18"/>
        <v>0</v>
      </c>
      <c r="K18" s="54" t="e">
        <f t="shared" si="19"/>
        <v>#N/A</v>
      </c>
      <c r="L18" s="55">
        <f t="shared" si="20"/>
        <v>0</v>
      </c>
      <c r="M18" s="148"/>
      <c r="N18" s="58">
        <f t="shared" si="0"/>
      </c>
      <c r="O18" s="245">
        <f t="shared" si="1"/>
      </c>
      <c r="P18" s="243">
        <f t="shared" si="2"/>
      </c>
      <c r="Q18" s="254">
        <f t="shared" si="3"/>
      </c>
      <c r="R18" s="254">
        <f t="shared" si="21"/>
      </c>
      <c r="S18" s="109"/>
      <c r="T18" s="148"/>
      <c r="U18" s="58">
        <f t="shared" si="4"/>
      </c>
      <c r="V18" s="243">
        <f t="shared" si="5"/>
      </c>
      <c r="W18" s="243">
        <f t="shared" si="6"/>
      </c>
      <c r="X18" s="254">
        <f t="shared" si="7"/>
      </c>
      <c r="Y18" s="254">
        <f t="shared" si="8"/>
      </c>
      <c r="Z18" s="109"/>
      <c r="AA18" s="148"/>
      <c r="AB18" s="58">
        <f t="shared" si="9"/>
      </c>
      <c r="AC18" s="243">
        <f t="shared" si="29"/>
      </c>
      <c r="AD18" s="243">
        <f t="shared" si="28"/>
      </c>
      <c r="AE18" s="254">
        <f t="shared" si="10"/>
      </c>
      <c r="AF18" s="254">
        <f t="shared" si="11"/>
      </c>
      <c r="AG18" s="109"/>
      <c r="AH18" s="108"/>
      <c r="AI18" s="58">
        <f t="shared" si="22"/>
      </c>
      <c r="AJ18" s="109"/>
      <c r="AK18" s="108"/>
      <c r="AL18" s="126">
        <f t="shared" si="23"/>
      </c>
      <c r="AM18" s="146"/>
      <c r="AN18" s="195" t="str">
        <f t="shared" si="24"/>
        <v>　　</v>
      </c>
      <c r="AO18" s="170"/>
      <c r="AP18" s="84"/>
      <c r="AQ18" s="56"/>
      <c r="AR18" s="56"/>
      <c r="AS18" s="56"/>
      <c r="AT18" s="56">
        <v>9</v>
      </c>
      <c r="AU18" s="53" t="str">
        <f t="shared" si="25"/>
        <v>走高跳</v>
      </c>
      <c r="AV18" s="75"/>
      <c r="AW18" s="267">
        <f>IF($K$2=4,'種目コード_小学生'!D10,IF($K$2=1,'種目コード_一般'!D10,'種目コード'!D10))</f>
      </c>
      <c r="AX18" s="273">
        <f t="shared" si="26"/>
      </c>
      <c r="BB18" s="412" t="s">
        <v>68</v>
      </c>
      <c r="BC18" s="413"/>
      <c r="BD18" s="404" t="s">
        <v>69</v>
      </c>
      <c r="BE18" s="405"/>
      <c r="BF18" s="406"/>
      <c r="BG18" s="412" t="s">
        <v>72</v>
      </c>
      <c r="BH18" s="426"/>
      <c r="BI18" s="426"/>
      <c r="BJ18" s="426"/>
      <c r="BK18" s="426"/>
      <c r="BL18" s="413"/>
      <c r="BM18" s="416" t="s">
        <v>12</v>
      </c>
      <c r="BN18" s="417"/>
      <c r="BO18" s="420" t="s">
        <v>121</v>
      </c>
      <c r="BP18" s="421"/>
      <c r="BQ18" s="421"/>
      <c r="BR18" s="422"/>
      <c r="BS18" s="432" t="s">
        <v>128</v>
      </c>
      <c r="BT18" s="433"/>
      <c r="BU18" s="433"/>
      <c r="BV18" s="433"/>
      <c r="BW18" s="433"/>
      <c r="BX18" s="433"/>
      <c r="BY18" s="433"/>
      <c r="BZ18" s="433"/>
      <c r="CA18" s="433"/>
      <c r="CB18" s="433"/>
      <c r="CC18" s="433"/>
      <c r="CD18" s="433"/>
      <c r="CE18" s="433"/>
      <c r="CF18" s="433"/>
      <c r="CG18" s="433"/>
      <c r="CH18" s="433"/>
      <c r="CI18" s="433"/>
      <c r="CJ18" s="433"/>
      <c r="CK18" s="433"/>
      <c r="CL18" s="433"/>
      <c r="CM18" s="433"/>
      <c r="CN18" s="433"/>
      <c r="CO18" s="434"/>
    </row>
    <row r="19" spans="1:93" ht="12" customHeight="1" thickBot="1">
      <c r="A19" s="69">
        <f t="shared" si="12"/>
      </c>
      <c r="B19" s="69">
        <f t="shared" si="13"/>
      </c>
      <c r="C19" s="69">
        <f t="shared" si="14"/>
      </c>
      <c r="D19" s="80">
        <f t="shared" si="15"/>
      </c>
      <c r="E19" s="98">
        <f t="shared" si="16"/>
        <v>151</v>
      </c>
      <c r="F19" s="105">
        <f t="shared" si="17"/>
        <v>0</v>
      </c>
      <c r="G19" s="106"/>
      <c r="H19" s="107"/>
      <c r="I19" s="71">
        <f t="shared" si="27"/>
        <v>0</v>
      </c>
      <c r="J19" s="78">
        <f t="shared" si="18"/>
        <v>0</v>
      </c>
      <c r="K19" s="54" t="e">
        <f t="shared" si="19"/>
        <v>#N/A</v>
      </c>
      <c r="L19" s="55">
        <f t="shared" si="20"/>
        <v>0</v>
      </c>
      <c r="M19" s="148"/>
      <c r="N19" s="58">
        <f t="shared" si="0"/>
      </c>
      <c r="O19" s="245">
        <f t="shared" si="1"/>
      </c>
      <c r="P19" s="243">
        <f t="shared" si="2"/>
      </c>
      <c r="Q19" s="254">
        <f t="shared" si="3"/>
      </c>
      <c r="R19" s="254">
        <f t="shared" si="21"/>
      </c>
      <c r="S19" s="109"/>
      <c r="T19" s="148"/>
      <c r="U19" s="58">
        <f t="shared" si="4"/>
      </c>
      <c r="V19" s="243">
        <f t="shared" si="5"/>
      </c>
      <c r="W19" s="243">
        <f t="shared" si="6"/>
      </c>
      <c r="X19" s="254">
        <f t="shared" si="7"/>
      </c>
      <c r="Y19" s="254">
        <f t="shared" si="8"/>
      </c>
      <c r="Z19" s="109"/>
      <c r="AA19" s="148"/>
      <c r="AB19" s="58">
        <f t="shared" si="9"/>
      </c>
      <c r="AC19" s="243">
        <f t="shared" si="29"/>
      </c>
      <c r="AD19" s="243">
        <f t="shared" si="28"/>
      </c>
      <c r="AE19" s="254">
        <f t="shared" si="10"/>
      </c>
      <c r="AF19" s="254">
        <f t="shared" si="11"/>
      </c>
      <c r="AG19" s="109"/>
      <c r="AH19" s="108"/>
      <c r="AI19" s="58">
        <f t="shared" si="22"/>
      </c>
      <c r="AJ19" s="109"/>
      <c r="AK19" s="108"/>
      <c r="AL19" s="126">
        <f t="shared" si="23"/>
      </c>
      <c r="AM19" s="146"/>
      <c r="AN19" s="195" t="str">
        <f t="shared" si="24"/>
        <v>　　</v>
      </c>
      <c r="AO19" s="170"/>
      <c r="AP19" s="84"/>
      <c r="AQ19" s="56"/>
      <c r="AR19" s="56"/>
      <c r="AS19" s="56"/>
      <c r="AT19" s="56">
        <v>10</v>
      </c>
      <c r="AU19" s="53" t="str">
        <f t="shared" si="25"/>
        <v>走幅跳</v>
      </c>
      <c r="AV19" s="75"/>
      <c r="AW19" s="267">
        <f>IF($K$2=4,'種目コード_小学生'!D11,IF($K$2=1,'種目コード_一般'!D11,'種目コード'!D11))</f>
      </c>
      <c r="AX19" s="273">
        <f t="shared" si="26"/>
      </c>
      <c r="BB19" s="414"/>
      <c r="BC19" s="415"/>
      <c r="BD19" s="407"/>
      <c r="BE19" s="408"/>
      <c r="BF19" s="409"/>
      <c r="BG19" s="414"/>
      <c r="BH19" s="427"/>
      <c r="BI19" s="427"/>
      <c r="BJ19" s="427"/>
      <c r="BK19" s="427"/>
      <c r="BL19" s="415"/>
      <c r="BM19" s="418"/>
      <c r="BN19" s="419"/>
      <c r="BO19" s="423"/>
      <c r="BP19" s="424"/>
      <c r="BQ19" s="424"/>
      <c r="BR19" s="425"/>
      <c r="BS19" s="432">
        <v>1</v>
      </c>
      <c r="BT19" s="433"/>
      <c r="BU19" s="433"/>
      <c r="BV19" s="433"/>
      <c r="BW19" s="434"/>
      <c r="BX19" s="353">
        <v>2</v>
      </c>
      <c r="BY19" s="353"/>
      <c r="BZ19" s="353"/>
      <c r="CA19" s="353"/>
      <c r="CB19" s="353"/>
      <c r="CC19" s="353">
        <v>3</v>
      </c>
      <c r="CD19" s="353"/>
      <c r="CE19" s="353"/>
      <c r="CF19" s="353"/>
      <c r="CG19" s="353"/>
      <c r="CH19" s="403" t="s">
        <v>73</v>
      </c>
      <c r="CI19" s="403"/>
      <c r="CJ19" s="403"/>
      <c r="CK19" s="403"/>
      <c r="CL19" s="403" t="s">
        <v>74</v>
      </c>
      <c r="CM19" s="403"/>
      <c r="CN19" s="403"/>
      <c r="CO19" s="403"/>
    </row>
    <row r="20" spans="1:93" ht="12" customHeight="1" thickBot="1">
      <c r="A20" s="69">
        <f t="shared" si="12"/>
      </c>
      <c r="B20" s="69">
        <f t="shared" si="13"/>
      </c>
      <c r="C20" s="69">
        <f t="shared" si="14"/>
      </c>
      <c r="D20" s="80">
        <f t="shared" si="15"/>
      </c>
      <c r="E20" s="98">
        <f t="shared" si="16"/>
        <v>151</v>
      </c>
      <c r="F20" s="105">
        <f t="shared" si="17"/>
        <v>0</v>
      </c>
      <c r="G20" s="106"/>
      <c r="H20" s="107"/>
      <c r="I20" s="71">
        <f t="shared" si="27"/>
        <v>0</v>
      </c>
      <c r="J20" s="78">
        <f t="shared" si="18"/>
        <v>0</v>
      </c>
      <c r="K20" s="54" t="e">
        <f t="shared" si="19"/>
        <v>#N/A</v>
      </c>
      <c r="L20" s="55">
        <f t="shared" si="20"/>
        <v>0</v>
      </c>
      <c r="M20" s="148"/>
      <c r="N20" s="58">
        <f t="shared" si="0"/>
      </c>
      <c r="O20" s="245">
        <f t="shared" si="1"/>
      </c>
      <c r="P20" s="243">
        <f t="shared" si="2"/>
      </c>
      <c r="Q20" s="254">
        <f t="shared" si="3"/>
      </c>
      <c r="R20" s="254">
        <f t="shared" si="21"/>
      </c>
      <c r="S20" s="109"/>
      <c r="T20" s="148"/>
      <c r="U20" s="58">
        <f t="shared" si="4"/>
      </c>
      <c r="V20" s="243">
        <f t="shared" si="5"/>
      </c>
      <c r="W20" s="243">
        <f t="shared" si="6"/>
      </c>
      <c r="X20" s="254">
        <f t="shared" si="7"/>
      </c>
      <c r="Y20" s="254">
        <f t="shared" si="8"/>
      </c>
      <c r="Z20" s="109"/>
      <c r="AA20" s="148"/>
      <c r="AB20" s="58">
        <f t="shared" si="9"/>
      </c>
      <c r="AC20" s="243">
        <f t="shared" si="29"/>
      </c>
      <c r="AD20" s="243">
        <f t="shared" si="28"/>
      </c>
      <c r="AE20" s="254">
        <f t="shared" si="10"/>
      </c>
      <c r="AF20" s="254">
        <f t="shared" si="11"/>
      </c>
      <c r="AG20" s="109"/>
      <c r="AH20" s="108"/>
      <c r="AI20" s="58">
        <f t="shared" si="22"/>
      </c>
      <c r="AJ20" s="109"/>
      <c r="AK20" s="108"/>
      <c r="AL20" s="126">
        <f t="shared" si="23"/>
      </c>
      <c r="AM20" s="146"/>
      <c r="AN20" s="195" t="str">
        <f t="shared" si="24"/>
        <v>　　</v>
      </c>
      <c r="AO20" s="170"/>
      <c r="AP20" s="84"/>
      <c r="AQ20" s="56"/>
      <c r="AR20" s="56"/>
      <c r="AS20" s="56"/>
      <c r="AT20" s="56">
        <v>11</v>
      </c>
      <c r="AU20" s="53" t="str">
        <f t="shared" si="25"/>
        <v>砲丸投</v>
      </c>
      <c r="AV20" s="75"/>
      <c r="AW20" s="267">
        <f>IF($K$2=4,'種目コード_小学生'!D12,IF($K$2=1,'種目コード_一般'!D12,'種目コード'!D12))</f>
      </c>
      <c r="AX20" s="273">
        <f t="shared" si="26"/>
      </c>
      <c r="AY20" s="102" t="e">
        <f>VLOOKUP(1,$C$10:$C$160,1,FALSE)</f>
        <v>#N/A</v>
      </c>
      <c r="AZ20" s="102" t="e">
        <f>IF(ISERROR(AY20),VLOOKUP(1,$D$10:$D$160,1,FALSE),0)</f>
        <v>#N/A</v>
      </c>
      <c r="BA20" s="102">
        <v>1</v>
      </c>
      <c r="BB20" s="371" t="e">
        <f>IF(ISERROR($AY20),VLOOKUP(AZ20,Entf,3,FALSE),VLOOKUP(AY20,Entm,4,FALSE))</f>
        <v>#N/A</v>
      </c>
      <c r="BC20" s="372"/>
      <c r="BD20" s="371" t="e">
        <f>IF(ISERROR($AY20),VLOOKUP($BB20,Entf,5,FALSE),VLOOKUP($BB20,Entm,6,FALSE))</f>
        <v>#N/A</v>
      </c>
      <c r="BE20" s="375"/>
      <c r="BF20" s="372"/>
      <c r="BG20" s="371" t="e">
        <f>IF(ISERROR($AY20),VLOOKUP($BB20,Entf,6,FALSE),VLOOKUP($BB20,Entm,7,FALSE))</f>
        <v>#N/A</v>
      </c>
      <c r="BH20" s="375"/>
      <c r="BI20" s="375"/>
      <c r="BJ20" s="375"/>
      <c r="BK20" s="375"/>
      <c r="BL20" s="372"/>
      <c r="BM20" s="371" t="e">
        <f>IF(ISERROR($AY20),VLOOKUP(AZ20,Entf,4,FALSE),VLOOKUP(1,Entm,5,FALSE))</f>
        <v>#N/A</v>
      </c>
      <c r="BN20" s="372"/>
      <c r="BO20" s="386" t="e">
        <f>IF(ISERROR($AY20),VLOOKUP($BB20,Entf,37,FALSE),VLOOKUP($BB20,Entm,38,FALSE))</f>
        <v>#N/A</v>
      </c>
      <c r="BP20" s="387"/>
      <c r="BQ20" s="387"/>
      <c r="BR20" s="388"/>
      <c r="BS20" s="368" t="e">
        <f>IF(ISERROR($AY20),VLOOKUP($BB20,Entf,10,FALSE),VLOOKUP($BB20,Entm,11,FALSE))</f>
        <v>#N/A</v>
      </c>
      <c r="BT20" s="369"/>
      <c r="BU20" s="369"/>
      <c r="BV20" s="369"/>
      <c r="BW20" s="370"/>
      <c r="BX20" s="368" t="e">
        <f>IF(ISERROR($AY20),VLOOKUP($BB20,Entf,17,FALSE),VLOOKUP($BB20,Entm,18,FALSE))</f>
        <v>#N/A</v>
      </c>
      <c r="BY20" s="369"/>
      <c r="BZ20" s="369"/>
      <c r="CA20" s="369"/>
      <c r="CB20" s="370"/>
      <c r="CC20" s="368" t="e">
        <f>IF(ISERROR($AY20),VLOOKUP($BB20,Entf,24,FALSE),VLOOKUP($BB20,Entm,25,FALSE))</f>
        <v>#N/A</v>
      </c>
      <c r="CD20" s="369"/>
      <c r="CE20" s="369"/>
      <c r="CF20" s="369"/>
      <c r="CG20" s="370"/>
      <c r="CH20" s="368" t="e">
        <f>IF(ISERROR($AY20),VLOOKUP($BB20,Entf,31,FALSE),VLOOKUP($BB20,Entm,32,FALSE))</f>
        <v>#N/A</v>
      </c>
      <c r="CI20" s="369"/>
      <c r="CJ20" s="369"/>
      <c r="CK20" s="370"/>
      <c r="CL20" s="368" t="e">
        <f>IF(ISERROR($AY20),VLOOKUP($BB20,Entf,34,FALSE),VLOOKUP($BB20,Entm,35,FALSE))</f>
        <v>#N/A</v>
      </c>
      <c r="CM20" s="369"/>
      <c r="CN20" s="369"/>
      <c r="CO20" s="370"/>
    </row>
    <row r="21" spans="1:93" ht="12" customHeight="1" thickBot="1">
      <c r="A21" s="69">
        <f t="shared" si="12"/>
      </c>
      <c r="B21" s="69">
        <f t="shared" si="13"/>
      </c>
      <c r="C21" s="69">
        <f t="shared" si="14"/>
      </c>
      <c r="D21" s="80">
        <f t="shared" si="15"/>
      </c>
      <c r="E21" s="98">
        <f t="shared" si="16"/>
        <v>151</v>
      </c>
      <c r="F21" s="105">
        <f t="shared" si="17"/>
        <v>0</v>
      </c>
      <c r="G21" s="106"/>
      <c r="H21" s="107"/>
      <c r="I21" s="71">
        <f t="shared" si="27"/>
        <v>0</v>
      </c>
      <c r="J21" s="78">
        <f t="shared" si="18"/>
        <v>0</v>
      </c>
      <c r="K21" s="54" t="e">
        <f t="shared" si="19"/>
        <v>#N/A</v>
      </c>
      <c r="L21" s="55">
        <f t="shared" si="20"/>
        <v>0</v>
      </c>
      <c r="M21" s="148"/>
      <c r="N21" s="58">
        <f t="shared" si="0"/>
      </c>
      <c r="O21" s="245">
        <f t="shared" si="1"/>
      </c>
      <c r="P21" s="243">
        <f t="shared" si="2"/>
      </c>
      <c r="Q21" s="254">
        <f t="shared" si="3"/>
      </c>
      <c r="R21" s="254">
        <f t="shared" si="21"/>
      </c>
      <c r="S21" s="109"/>
      <c r="T21" s="148"/>
      <c r="U21" s="58">
        <f t="shared" si="4"/>
      </c>
      <c r="V21" s="243">
        <f t="shared" si="5"/>
      </c>
      <c r="W21" s="243">
        <f t="shared" si="6"/>
      </c>
      <c r="X21" s="254">
        <f t="shared" si="7"/>
      </c>
      <c r="Y21" s="254">
        <f t="shared" si="8"/>
      </c>
      <c r="Z21" s="109"/>
      <c r="AA21" s="148"/>
      <c r="AB21" s="58">
        <f t="shared" si="9"/>
      </c>
      <c r="AC21" s="243">
        <f t="shared" si="29"/>
      </c>
      <c r="AD21" s="243">
        <f t="shared" si="28"/>
      </c>
      <c r="AE21" s="254">
        <f t="shared" si="10"/>
      </c>
      <c r="AF21" s="254">
        <f t="shared" si="11"/>
      </c>
      <c r="AG21" s="109"/>
      <c r="AH21" s="108"/>
      <c r="AI21" s="58">
        <f t="shared" si="22"/>
      </c>
      <c r="AJ21" s="109"/>
      <c r="AK21" s="108"/>
      <c r="AL21" s="126">
        <f t="shared" si="23"/>
      </c>
      <c r="AM21" s="146"/>
      <c r="AN21" s="195" t="str">
        <f t="shared" si="24"/>
        <v>　　</v>
      </c>
      <c r="AO21" s="171"/>
      <c r="AP21" s="84"/>
      <c r="AQ21" s="56"/>
      <c r="AR21" s="56"/>
      <c r="AS21" s="56"/>
      <c r="AT21" s="56">
        <v>12</v>
      </c>
      <c r="AU21" s="53" t="str">
        <f t="shared" si="25"/>
        <v>ヤリ投</v>
      </c>
      <c r="AV21" s="75"/>
      <c r="AW21" s="267">
        <f>IF($K$2=4,'種目コード_小学生'!D13,IF($K$2=1,'種目コード_一般'!D13,'種目コード'!D13))</f>
      </c>
      <c r="AX21" s="273">
        <f t="shared" si="26"/>
      </c>
      <c r="BB21" s="373"/>
      <c r="BC21" s="374"/>
      <c r="BD21" s="373"/>
      <c r="BE21" s="376"/>
      <c r="BF21" s="374"/>
      <c r="BG21" s="377" t="e">
        <f>IF(ISERROR($AY20),VLOOKUP($BB20,Entf,7,FALSE),VLOOKUP($BB20,Entm,8,FALSE))</f>
        <v>#N/A</v>
      </c>
      <c r="BH21" s="378"/>
      <c r="BI21" s="378"/>
      <c r="BJ21" s="378"/>
      <c r="BK21" s="378"/>
      <c r="BL21" s="379"/>
      <c r="BM21" s="373"/>
      <c r="BN21" s="374"/>
      <c r="BO21" s="380" t="e">
        <f>IF(ISERROR($AY20),VLOOKUP($BB20,Entf,9,FALSE),VLOOKUP($BB20,Entm,10,FALSE))</f>
        <v>#N/A</v>
      </c>
      <c r="BP21" s="381"/>
      <c r="BQ21" s="381"/>
      <c r="BR21" s="382"/>
      <c r="BS21" s="383" t="e">
        <f>IF(ISERROR($AY20),VLOOKUP($BB20,Entf,16,FALSE),VLOOKUP($BB20,Entm,17,FALSE))</f>
        <v>#N/A</v>
      </c>
      <c r="BT21" s="384"/>
      <c r="BU21" s="384"/>
      <c r="BV21" s="384"/>
      <c r="BW21" s="385"/>
      <c r="BX21" s="383" t="e">
        <f>IF(ISERROR($AY20),VLOOKUP($BB20,Entf,23,FALSE),VLOOKUP($BB20,Entm,24,FALSE))</f>
        <v>#N/A</v>
      </c>
      <c r="BY21" s="384"/>
      <c r="BZ21" s="384"/>
      <c r="CA21" s="384"/>
      <c r="CB21" s="385"/>
      <c r="CC21" s="383" t="e">
        <f>IF(ISERROR($AY20),VLOOKUP($BB20,Entf,30,FALSE),VLOOKUP($BB20,Entm,31,FALSE))</f>
        <v>#N/A</v>
      </c>
      <c r="CD21" s="384"/>
      <c r="CE21" s="384"/>
      <c r="CF21" s="384"/>
      <c r="CG21" s="385"/>
      <c r="CH21" s="383" t="e">
        <f>IF(ISERROR($AY20),VLOOKUP($BB20,Entf,33,FALSE),VLOOKUP($BB20,Entm,34,FALSE))</f>
        <v>#N/A</v>
      </c>
      <c r="CI21" s="384"/>
      <c r="CJ21" s="384"/>
      <c r="CK21" s="385"/>
      <c r="CL21" s="383" t="e">
        <f>IF(ISERROR($AY20),VLOOKUP($BB20,Entf,36,FALSE),VLOOKUP($BB20,Entm,37,FALSE))</f>
        <v>#N/A</v>
      </c>
      <c r="CM21" s="384"/>
      <c r="CN21" s="384"/>
      <c r="CO21" s="385"/>
    </row>
    <row r="22" spans="1:93" ht="12" customHeight="1" thickBot="1">
      <c r="A22" s="69">
        <f t="shared" si="12"/>
      </c>
      <c r="B22" s="69">
        <f t="shared" si="13"/>
      </c>
      <c r="C22" s="69">
        <f t="shared" si="14"/>
      </c>
      <c r="D22" s="80">
        <f t="shared" si="15"/>
      </c>
      <c r="E22" s="98">
        <f t="shared" si="16"/>
        <v>151</v>
      </c>
      <c r="F22" s="105">
        <f t="shared" si="17"/>
        <v>0</v>
      </c>
      <c r="G22" s="106"/>
      <c r="H22" s="107"/>
      <c r="I22" s="71">
        <f t="shared" si="27"/>
        <v>0</v>
      </c>
      <c r="J22" s="78">
        <f t="shared" si="18"/>
        <v>0</v>
      </c>
      <c r="K22" s="54" t="e">
        <f t="shared" si="19"/>
        <v>#N/A</v>
      </c>
      <c r="L22" s="55">
        <f t="shared" si="20"/>
        <v>0</v>
      </c>
      <c r="M22" s="148"/>
      <c r="N22" s="58">
        <f t="shared" si="0"/>
      </c>
      <c r="O22" s="245">
        <f t="shared" si="1"/>
      </c>
      <c r="P22" s="243">
        <f t="shared" si="2"/>
      </c>
      <c r="Q22" s="254">
        <f t="shared" si="3"/>
      </c>
      <c r="R22" s="254">
        <f t="shared" si="21"/>
      </c>
      <c r="S22" s="109"/>
      <c r="T22" s="148"/>
      <c r="U22" s="58">
        <f t="shared" si="4"/>
      </c>
      <c r="V22" s="243">
        <f t="shared" si="5"/>
      </c>
      <c r="W22" s="243">
        <f t="shared" si="6"/>
      </c>
      <c r="X22" s="254">
        <f t="shared" si="7"/>
      </c>
      <c r="Y22" s="254">
        <f t="shared" si="8"/>
      </c>
      <c r="Z22" s="109"/>
      <c r="AA22" s="148"/>
      <c r="AB22" s="58">
        <f t="shared" si="9"/>
      </c>
      <c r="AC22" s="243">
        <f t="shared" si="29"/>
      </c>
      <c r="AD22" s="243">
        <f t="shared" si="28"/>
      </c>
      <c r="AE22" s="254">
        <f t="shared" si="10"/>
      </c>
      <c r="AF22" s="254">
        <f t="shared" si="11"/>
      </c>
      <c r="AG22" s="109"/>
      <c r="AH22" s="108"/>
      <c r="AI22" s="58">
        <f t="shared" si="22"/>
      </c>
      <c r="AJ22" s="109"/>
      <c r="AK22" s="108"/>
      <c r="AL22" s="126">
        <f t="shared" si="23"/>
      </c>
      <c r="AM22" s="146"/>
      <c r="AN22" s="195" t="str">
        <f t="shared" si="24"/>
        <v>　　</v>
      </c>
      <c r="AO22" s="170"/>
      <c r="AP22" s="84"/>
      <c r="AQ22" s="56"/>
      <c r="AR22" s="56"/>
      <c r="AS22" s="56"/>
      <c r="AT22" s="56">
        <v>13</v>
      </c>
      <c r="AU22" s="53">
        <f t="shared" si="25"/>
      </c>
      <c r="AV22" s="75"/>
      <c r="AW22" s="267">
        <f>IF($K$2=4,'種目コード_小学生'!D14,IF($K$2=1,'種目コード_一般'!D14,'種目コード'!D14))</f>
      </c>
      <c r="AX22" s="273">
        <f t="shared" si="26"/>
      </c>
      <c r="AY22" s="102" t="e">
        <f>VLOOKUP(1+AY20,$C$10:$C$160,1,FALSE)</f>
        <v>#N/A</v>
      </c>
      <c r="AZ22" s="102" t="e">
        <f>IF(ISERROR(AY22),VLOOKUP(1+AZ20,$D$10:$D$160,1,FALSE),0)</f>
        <v>#N/A</v>
      </c>
      <c r="BA22" s="102">
        <v>2</v>
      </c>
      <c r="BB22" s="371" t="e">
        <f>IF(ISERROR($AY22),VLOOKUP(AZ22,Entf,3,FALSE),VLOOKUP(AY22,Entm,4,FALSE))</f>
        <v>#N/A</v>
      </c>
      <c r="BC22" s="372"/>
      <c r="BD22" s="371" t="e">
        <f>IF(ISERROR($AY22),VLOOKUP($BB22,Entf,5,FALSE),VLOOKUP($BB22,Entm,6,FALSE))</f>
        <v>#N/A</v>
      </c>
      <c r="BE22" s="375"/>
      <c r="BF22" s="372"/>
      <c r="BG22" s="371" t="e">
        <f>IF(ISERROR($AY22),VLOOKUP($BB22,Entf,6,FALSE),VLOOKUP($BB22,Entm,7,FALSE))</f>
        <v>#N/A</v>
      </c>
      <c r="BH22" s="375"/>
      <c r="BI22" s="375"/>
      <c r="BJ22" s="375"/>
      <c r="BK22" s="375"/>
      <c r="BL22" s="372"/>
      <c r="BM22" s="371">
        <f>IF(ISERROR(AY22),IF(ISERROR(AZ22),"","女"),"男")</f>
      </c>
      <c r="BN22" s="372"/>
      <c r="BO22" s="386" t="e">
        <f>IF(ISERROR($AY22),VLOOKUP($BB22,Entf,37,FALSE),VLOOKUP($BB22,Entm,38,FALSE))</f>
        <v>#N/A</v>
      </c>
      <c r="BP22" s="387"/>
      <c r="BQ22" s="387"/>
      <c r="BR22" s="388"/>
      <c r="BS22" s="368" t="e">
        <f>IF(ISERROR($AY22),VLOOKUP($BB22,Entf,10,FALSE),VLOOKUP($BB22,Entm,11,FALSE))</f>
        <v>#N/A</v>
      </c>
      <c r="BT22" s="369"/>
      <c r="BU22" s="369"/>
      <c r="BV22" s="369"/>
      <c r="BW22" s="370"/>
      <c r="BX22" s="368" t="e">
        <f>IF(ISERROR($AY22),VLOOKUP($BB22,Entf,17,FALSE),VLOOKUP($BB22,Entm,18,FALSE))</f>
        <v>#N/A</v>
      </c>
      <c r="BY22" s="369"/>
      <c r="BZ22" s="369"/>
      <c r="CA22" s="369"/>
      <c r="CB22" s="370"/>
      <c r="CC22" s="368" t="e">
        <f>IF(ISERROR($AY22),VLOOKUP($BB22,Entf,24,FALSE),VLOOKUP($BB22,Entm,25,FALSE))</f>
        <v>#N/A</v>
      </c>
      <c r="CD22" s="369"/>
      <c r="CE22" s="369"/>
      <c r="CF22" s="369"/>
      <c r="CG22" s="370"/>
      <c r="CH22" s="368" t="e">
        <f>IF(ISERROR($AY22),VLOOKUP($BB22,Entf,31,FALSE),VLOOKUP($BB22,Entm,32,FALSE))</f>
        <v>#N/A</v>
      </c>
      <c r="CI22" s="369"/>
      <c r="CJ22" s="369"/>
      <c r="CK22" s="370"/>
      <c r="CL22" s="368" t="e">
        <f>IF(ISERROR($AY22),VLOOKUP($BB22,Entf,34,FALSE),VLOOKUP($BB22,Entm,35,FALSE))</f>
        <v>#N/A</v>
      </c>
      <c r="CM22" s="369"/>
      <c r="CN22" s="369"/>
      <c r="CO22" s="370"/>
    </row>
    <row r="23" spans="1:93" ht="12" customHeight="1" thickBot="1">
      <c r="A23" s="69">
        <f t="shared" si="12"/>
      </c>
      <c r="B23" s="69">
        <f t="shared" si="13"/>
      </c>
      <c r="C23" s="69">
        <f t="shared" si="14"/>
      </c>
      <c r="D23" s="80">
        <f t="shared" si="15"/>
      </c>
      <c r="E23" s="98">
        <f t="shared" si="16"/>
        <v>151</v>
      </c>
      <c r="F23" s="105">
        <f t="shared" si="17"/>
        <v>0</v>
      </c>
      <c r="G23" s="106"/>
      <c r="H23" s="107"/>
      <c r="I23" s="71">
        <f t="shared" si="27"/>
        <v>0</v>
      </c>
      <c r="J23" s="78">
        <f t="shared" si="18"/>
        <v>0</v>
      </c>
      <c r="K23" s="54" t="e">
        <f t="shared" si="19"/>
        <v>#N/A</v>
      </c>
      <c r="L23" s="55">
        <f t="shared" si="20"/>
        <v>0</v>
      </c>
      <c r="M23" s="148"/>
      <c r="N23" s="58">
        <f t="shared" si="0"/>
      </c>
      <c r="O23" s="245">
        <f t="shared" si="1"/>
      </c>
      <c r="P23" s="243">
        <f t="shared" si="2"/>
      </c>
      <c r="Q23" s="254">
        <f t="shared" si="3"/>
      </c>
      <c r="R23" s="254">
        <f t="shared" si="21"/>
      </c>
      <c r="S23" s="109"/>
      <c r="T23" s="148"/>
      <c r="U23" s="58">
        <f t="shared" si="4"/>
      </c>
      <c r="V23" s="243">
        <f t="shared" si="5"/>
      </c>
      <c r="W23" s="243">
        <f t="shared" si="6"/>
      </c>
      <c r="X23" s="254">
        <f t="shared" si="7"/>
      </c>
      <c r="Y23" s="254">
        <f t="shared" si="8"/>
      </c>
      <c r="Z23" s="109"/>
      <c r="AA23" s="148"/>
      <c r="AB23" s="58">
        <f t="shared" si="9"/>
      </c>
      <c r="AC23" s="243">
        <f t="shared" si="29"/>
      </c>
      <c r="AD23" s="243">
        <f t="shared" si="28"/>
      </c>
      <c r="AE23" s="254">
        <f t="shared" si="10"/>
      </c>
      <c r="AF23" s="254">
        <f t="shared" si="11"/>
      </c>
      <c r="AG23" s="109"/>
      <c r="AH23" s="108"/>
      <c r="AI23" s="58">
        <f t="shared" si="22"/>
      </c>
      <c r="AJ23" s="109"/>
      <c r="AK23" s="108"/>
      <c r="AL23" s="126">
        <f t="shared" si="23"/>
      </c>
      <c r="AM23" s="146"/>
      <c r="AN23" s="195" t="str">
        <f t="shared" si="24"/>
        <v>　　</v>
      </c>
      <c r="AO23" s="170"/>
      <c r="AP23" s="84"/>
      <c r="AQ23" s="56"/>
      <c r="AR23" s="56"/>
      <c r="AS23" s="56"/>
      <c r="AT23" s="56">
        <v>14</v>
      </c>
      <c r="AU23" s="53">
        <f t="shared" si="25"/>
      </c>
      <c r="AV23" s="75"/>
      <c r="AW23" s="267">
        <f>IF($K$2=4,'種目コード_小学生'!D15,IF($K$2=1,'種目コード_一般'!D15,'種目コード'!D15))</f>
      </c>
      <c r="AX23" s="273">
        <f t="shared" si="26"/>
      </c>
      <c r="BB23" s="373"/>
      <c r="BC23" s="374"/>
      <c r="BD23" s="373"/>
      <c r="BE23" s="376"/>
      <c r="BF23" s="374"/>
      <c r="BG23" s="377" t="e">
        <f>IF(ISERROR($AY22),VLOOKUP($BB22,Entf,7,FALSE),VLOOKUP($BB22,Entm,8,FALSE))</f>
        <v>#N/A</v>
      </c>
      <c r="BH23" s="378"/>
      <c r="BI23" s="378"/>
      <c r="BJ23" s="378"/>
      <c r="BK23" s="378"/>
      <c r="BL23" s="379"/>
      <c r="BM23" s="373"/>
      <c r="BN23" s="374"/>
      <c r="BO23" s="380" t="e">
        <f>IF(ISERROR($AY22),VLOOKUP($BB22,Entf,9,FALSE),VLOOKUP($BB22,Entm,10,FALSE))</f>
        <v>#N/A</v>
      </c>
      <c r="BP23" s="381"/>
      <c r="BQ23" s="381"/>
      <c r="BR23" s="382"/>
      <c r="BS23" s="383" t="e">
        <f>IF(ISERROR($AY22),VLOOKUP($BB22,Entf,16,FALSE),VLOOKUP($BB22,Entm,17,FALSE))</f>
        <v>#N/A</v>
      </c>
      <c r="BT23" s="384"/>
      <c r="BU23" s="384"/>
      <c r="BV23" s="384"/>
      <c r="BW23" s="385"/>
      <c r="BX23" s="383" t="e">
        <f>IF(ISERROR($AY22),VLOOKUP($BB22,Entf,23,FALSE),VLOOKUP($BB22,Entm,24,FALSE))</f>
        <v>#N/A</v>
      </c>
      <c r="BY23" s="384"/>
      <c r="BZ23" s="384"/>
      <c r="CA23" s="384"/>
      <c r="CB23" s="385"/>
      <c r="CC23" s="383" t="e">
        <f>IF(ISERROR($AY22),VLOOKUP($BB22,Entf,30,FALSE),VLOOKUP($BB22,Entm,31,FALSE))</f>
        <v>#N/A</v>
      </c>
      <c r="CD23" s="384"/>
      <c r="CE23" s="384"/>
      <c r="CF23" s="384"/>
      <c r="CG23" s="385"/>
      <c r="CH23" s="383" t="e">
        <f>IF(ISERROR($AY22),VLOOKUP($BB22,Entf,33,FALSE),VLOOKUP($BB22,Entm,34,FALSE))</f>
        <v>#N/A</v>
      </c>
      <c r="CI23" s="384"/>
      <c r="CJ23" s="384"/>
      <c r="CK23" s="385"/>
      <c r="CL23" s="383" t="e">
        <f>IF(ISERROR($AY22),VLOOKUP($BB22,Entf,36,FALSE),VLOOKUP($BB22,Entm,37,FALSE))</f>
        <v>#N/A</v>
      </c>
      <c r="CM23" s="384"/>
      <c r="CN23" s="384"/>
      <c r="CO23" s="385"/>
    </row>
    <row r="24" spans="1:93" ht="12" customHeight="1" thickBot="1">
      <c r="A24" s="69">
        <f t="shared" si="12"/>
      </c>
      <c r="B24" s="69">
        <f t="shared" si="13"/>
      </c>
      <c r="C24" s="69">
        <f t="shared" si="14"/>
      </c>
      <c r="D24" s="80">
        <f t="shared" si="15"/>
      </c>
      <c r="E24" s="98">
        <f t="shared" si="16"/>
        <v>151</v>
      </c>
      <c r="F24" s="105">
        <f t="shared" si="17"/>
        <v>0</v>
      </c>
      <c r="G24" s="106"/>
      <c r="H24" s="107"/>
      <c r="I24" s="71">
        <f t="shared" si="27"/>
        <v>0</v>
      </c>
      <c r="J24" s="78">
        <f t="shared" si="18"/>
        <v>0</v>
      </c>
      <c r="K24" s="54" t="e">
        <f t="shared" si="19"/>
        <v>#N/A</v>
      </c>
      <c r="L24" s="55">
        <f t="shared" si="20"/>
        <v>0</v>
      </c>
      <c r="M24" s="148"/>
      <c r="N24" s="58">
        <f t="shared" si="0"/>
      </c>
      <c r="O24" s="245">
        <f t="shared" si="1"/>
      </c>
      <c r="P24" s="243">
        <f t="shared" si="2"/>
      </c>
      <c r="Q24" s="254">
        <f t="shared" si="3"/>
      </c>
      <c r="R24" s="254">
        <f t="shared" si="21"/>
      </c>
      <c r="S24" s="109"/>
      <c r="T24" s="148"/>
      <c r="U24" s="58">
        <f t="shared" si="4"/>
      </c>
      <c r="V24" s="243">
        <f t="shared" si="5"/>
      </c>
      <c r="W24" s="243">
        <f t="shared" si="6"/>
      </c>
      <c r="X24" s="254">
        <f t="shared" si="7"/>
      </c>
      <c r="Y24" s="254">
        <f t="shared" si="8"/>
      </c>
      <c r="Z24" s="109"/>
      <c r="AA24" s="148"/>
      <c r="AB24" s="58">
        <f t="shared" si="9"/>
      </c>
      <c r="AC24" s="243">
        <f t="shared" si="29"/>
      </c>
      <c r="AD24" s="243">
        <f t="shared" si="28"/>
      </c>
      <c r="AE24" s="254">
        <f t="shared" si="10"/>
      </c>
      <c r="AF24" s="254">
        <f t="shared" si="11"/>
      </c>
      <c r="AG24" s="109"/>
      <c r="AH24" s="108"/>
      <c r="AI24" s="58">
        <f t="shared" si="22"/>
      </c>
      <c r="AJ24" s="109"/>
      <c r="AK24" s="108"/>
      <c r="AL24" s="126">
        <f t="shared" si="23"/>
      </c>
      <c r="AM24" s="146"/>
      <c r="AN24" s="195" t="str">
        <f t="shared" si="24"/>
        <v>　　</v>
      </c>
      <c r="AO24" s="170"/>
      <c r="AP24" s="84"/>
      <c r="AQ24" s="56"/>
      <c r="AR24" s="56"/>
      <c r="AS24" s="56"/>
      <c r="AT24" s="56">
        <v>15</v>
      </c>
      <c r="AU24" s="53">
        <f t="shared" si="25"/>
      </c>
      <c r="AV24" s="75"/>
      <c r="AW24" s="267">
        <f>IF($K$2=4,'種目コード_小学生'!D16,IF($K$2=1,'種目コード_一般'!D16,'種目コード'!D16))</f>
      </c>
      <c r="AX24" s="273">
        <f t="shared" si="26"/>
      </c>
      <c r="AY24" s="102" t="e">
        <f>VLOOKUP(1+AY22,$C$10:$C$160,1,FALSE)</f>
        <v>#N/A</v>
      </c>
      <c r="AZ24" s="102" t="e">
        <f>IF(ISERROR(AY24),VLOOKUP(1+AZ22,$D$10:$D$160,1,FALSE),0)</f>
        <v>#N/A</v>
      </c>
      <c r="BA24" s="102">
        <v>3</v>
      </c>
      <c r="BB24" s="371" t="e">
        <f>IF(ISERROR($AY24),VLOOKUP(AZ24,Entf,3,FALSE),VLOOKUP(AY24,Entm,4,FALSE))</f>
        <v>#N/A</v>
      </c>
      <c r="BC24" s="372"/>
      <c r="BD24" s="371" t="e">
        <f>IF(ISERROR($AY24),VLOOKUP($BB24,Entf,5,FALSE),VLOOKUP($BB24,Entm,6,FALSE))</f>
        <v>#N/A</v>
      </c>
      <c r="BE24" s="375"/>
      <c r="BF24" s="372"/>
      <c r="BG24" s="371" t="e">
        <f>IF(ISERROR($AY24),VLOOKUP($BB24,Entf,6,FALSE),VLOOKUP($BB24,Entm,7,FALSE))</f>
        <v>#N/A</v>
      </c>
      <c r="BH24" s="375"/>
      <c r="BI24" s="375"/>
      <c r="BJ24" s="375"/>
      <c r="BK24" s="375"/>
      <c r="BL24" s="372"/>
      <c r="BM24" s="371">
        <f>IF(ISERROR(AY24),IF(ISERROR(AZ24),"","女"),"男")</f>
      </c>
      <c r="BN24" s="372"/>
      <c r="BO24" s="386" t="e">
        <f>IF(ISERROR($AY24),VLOOKUP($BB24,Entf,37,FALSE),VLOOKUP($BB24,Entm,38,FALSE))</f>
        <v>#N/A</v>
      </c>
      <c r="BP24" s="387"/>
      <c r="BQ24" s="387"/>
      <c r="BR24" s="388"/>
      <c r="BS24" s="368" t="e">
        <f>IF(ISERROR($AY24),VLOOKUP($BB24,Entf,10,FALSE),VLOOKUP($BB24,Entm,11,FALSE))</f>
        <v>#N/A</v>
      </c>
      <c r="BT24" s="369"/>
      <c r="BU24" s="369"/>
      <c r="BV24" s="369"/>
      <c r="BW24" s="370"/>
      <c r="BX24" s="368" t="e">
        <f>IF(ISERROR($AY24),VLOOKUP($BB24,Entf,17,FALSE),VLOOKUP($BB24,Entm,18,FALSE))</f>
        <v>#N/A</v>
      </c>
      <c r="BY24" s="369"/>
      <c r="BZ24" s="369"/>
      <c r="CA24" s="369"/>
      <c r="CB24" s="370"/>
      <c r="CC24" s="368" t="e">
        <f>IF(ISERROR($AY24),VLOOKUP($BB24,Entf,24,FALSE),VLOOKUP($BB24,Entm,25,FALSE))</f>
        <v>#N/A</v>
      </c>
      <c r="CD24" s="369"/>
      <c r="CE24" s="369"/>
      <c r="CF24" s="369"/>
      <c r="CG24" s="370"/>
      <c r="CH24" s="368" t="e">
        <f>IF(ISERROR($AY24),VLOOKUP($BB24,Entf,31,FALSE),VLOOKUP($BB24,Entm,32,FALSE))</f>
        <v>#N/A</v>
      </c>
      <c r="CI24" s="369"/>
      <c r="CJ24" s="369"/>
      <c r="CK24" s="370"/>
      <c r="CL24" s="368" t="e">
        <f>IF(ISERROR($AY24),VLOOKUP($BB24,Entf,34,FALSE),VLOOKUP($BB24,Entm,35,FALSE))</f>
        <v>#N/A</v>
      </c>
      <c r="CM24" s="369"/>
      <c r="CN24" s="369"/>
      <c r="CO24" s="370"/>
    </row>
    <row r="25" spans="1:93" ht="12" customHeight="1" thickBot="1">
      <c r="A25" s="69">
        <f t="shared" si="12"/>
      </c>
      <c r="B25" s="69">
        <f t="shared" si="13"/>
      </c>
      <c r="C25" s="69">
        <f t="shared" si="14"/>
      </c>
      <c r="D25" s="80">
        <f t="shared" si="15"/>
      </c>
      <c r="E25" s="98">
        <f t="shared" si="16"/>
        <v>151</v>
      </c>
      <c r="F25" s="105">
        <f t="shared" si="17"/>
        <v>0</v>
      </c>
      <c r="G25" s="106"/>
      <c r="H25" s="107"/>
      <c r="I25" s="71">
        <f t="shared" si="27"/>
        <v>0</v>
      </c>
      <c r="J25" s="78">
        <f t="shared" si="18"/>
        <v>0</v>
      </c>
      <c r="K25" s="54" t="e">
        <f t="shared" si="19"/>
        <v>#N/A</v>
      </c>
      <c r="L25" s="55">
        <f t="shared" si="20"/>
        <v>0</v>
      </c>
      <c r="M25" s="148"/>
      <c r="N25" s="58">
        <f t="shared" si="0"/>
      </c>
      <c r="O25" s="245">
        <f t="shared" si="1"/>
      </c>
      <c r="P25" s="243">
        <f t="shared" si="2"/>
      </c>
      <c r="Q25" s="254">
        <f t="shared" si="3"/>
      </c>
      <c r="R25" s="254">
        <f t="shared" si="21"/>
      </c>
      <c r="S25" s="109"/>
      <c r="T25" s="148"/>
      <c r="U25" s="58">
        <f t="shared" si="4"/>
      </c>
      <c r="V25" s="243">
        <f t="shared" si="5"/>
      </c>
      <c r="W25" s="243">
        <f t="shared" si="6"/>
      </c>
      <c r="X25" s="254">
        <f t="shared" si="7"/>
      </c>
      <c r="Y25" s="254">
        <f t="shared" si="8"/>
      </c>
      <c r="Z25" s="109"/>
      <c r="AA25" s="148"/>
      <c r="AB25" s="58">
        <f t="shared" si="9"/>
      </c>
      <c r="AC25" s="243">
        <f t="shared" si="29"/>
      </c>
      <c r="AD25" s="243">
        <f t="shared" si="28"/>
      </c>
      <c r="AE25" s="254">
        <f t="shared" si="10"/>
      </c>
      <c r="AF25" s="254">
        <f t="shared" si="11"/>
      </c>
      <c r="AG25" s="109"/>
      <c r="AH25" s="108"/>
      <c r="AI25" s="58">
        <f t="shared" si="22"/>
      </c>
      <c r="AJ25" s="109"/>
      <c r="AK25" s="108"/>
      <c r="AL25" s="126">
        <f t="shared" si="23"/>
      </c>
      <c r="AM25" s="146"/>
      <c r="AN25" s="195" t="str">
        <f t="shared" si="24"/>
        <v>　　</v>
      </c>
      <c r="AO25" s="170"/>
      <c r="AP25" s="84"/>
      <c r="AQ25" s="56"/>
      <c r="AR25" s="56"/>
      <c r="AS25" s="56"/>
      <c r="AT25" s="56">
        <v>16</v>
      </c>
      <c r="AU25" s="53">
        <f t="shared" si="25"/>
      </c>
      <c r="AV25" s="75"/>
      <c r="AW25" s="267">
        <f>IF($K$2=4,'種目コード_小学生'!D17,IF($K$2=1,'種目コード_一般'!D17,'種目コード'!D17))</f>
      </c>
      <c r="AX25" s="273">
        <f t="shared" si="26"/>
      </c>
      <c r="BB25" s="373"/>
      <c r="BC25" s="374"/>
      <c r="BD25" s="373"/>
      <c r="BE25" s="376"/>
      <c r="BF25" s="374"/>
      <c r="BG25" s="377" t="e">
        <f>IF(ISERROR($AY24),VLOOKUP($BB24,Entf,7,FALSE),VLOOKUP($BB24,Entm,8,FALSE))</f>
        <v>#N/A</v>
      </c>
      <c r="BH25" s="378"/>
      <c r="BI25" s="378"/>
      <c r="BJ25" s="378"/>
      <c r="BK25" s="378"/>
      <c r="BL25" s="379"/>
      <c r="BM25" s="373"/>
      <c r="BN25" s="374"/>
      <c r="BO25" s="380" t="e">
        <f>IF(ISERROR($AY24),VLOOKUP($BB24,Entf,9,FALSE),VLOOKUP($BB24,Entm,10,FALSE))</f>
        <v>#N/A</v>
      </c>
      <c r="BP25" s="381"/>
      <c r="BQ25" s="381"/>
      <c r="BR25" s="382"/>
      <c r="BS25" s="383" t="e">
        <f>IF(ISERROR($AY24),VLOOKUP($BB24,Entf,16,FALSE),VLOOKUP($BB24,Entm,17,FALSE))</f>
        <v>#N/A</v>
      </c>
      <c r="BT25" s="384"/>
      <c r="BU25" s="384"/>
      <c r="BV25" s="384"/>
      <c r="BW25" s="385"/>
      <c r="BX25" s="383" t="e">
        <f>IF(ISERROR($AY24),VLOOKUP($BB24,Entf,23,FALSE),VLOOKUP($BB24,Entm,24,FALSE))</f>
        <v>#N/A</v>
      </c>
      <c r="BY25" s="384"/>
      <c r="BZ25" s="384"/>
      <c r="CA25" s="384"/>
      <c r="CB25" s="385"/>
      <c r="CC25" s="383" t="e">
        <f>IF(ISERROR($AY24),VLOOKUP($BB24,Entf,30,FALSE),VLOOKUP($BB24,Entm,31,FALSE))</f>
        <v>#N/A</v>
      </c>
      <c r="CD25" s="384"/>
      <c r="CE25" s="384"/>
      <c r="CF25" s="384"/>
      <c r="CG25" s="385"/>
      <c r="CH25" s="383" t="e">
        <f>IF(ISERROR($AY24),VLOOKUP($BB24,Entf,33,FALSE),VLOOKUP($BB24,Entm,34,FALSE))</f>
        <v>#N/A</v>
      </c>
      <c r="CI25" s="384"/>
      <c r="CJ25" s="384"/>
      <c r="CK25" s="385"/>
      <c r="CL25" s="383" t="e">
        <f>IF(ISERROR($AY24),VLOOKUP($BB24,Entf,36,FALSE),VLOOKUP($BB24,Entm,37,FALSE))</f>
        <v>#N/A</v>
      </c>
      <c r="CM25" s="384"/>
      <c r="CN25" s="384"/>
      <c r="CO25" s="385"/>
    </row>
    <row r="26" spans="1:93" ht="12" customHeight="1" thickBot="1">
      <c r="A26" s="69">
        <f t="shared" si="12"/>
      </c>
      <c r="B26" s="69">
        <f t="shared" si="13"/>
      </c>
      <c r="C26" s="69">
        <f t="shared" si="14"/>
      </c>
      <c r="D26" s="80">
        <f t="shared" si="15"/>
      </c>
      <c r="E26" s="98">
        <f t="shared" si="16"/>
        <v>151</v>
      </c>
      <c r="F26" s="105">
        <f t="shared" si="17"/>
        <v>0</v>
      </c>
      <c r="G26" s="106"/>
      <c r="H26" s="107"/>
      <c r="I26" s="71">
        <f t="shared" si="27"/>
        <v>0</v>
      </c>
      <c r="J26" s="78">
        <f t="shared" si="18"/>
        <v>0</v>
      </c>
      <c r="K26" s="54" t="e">
        <f t="shared" si="19"/>
        <v>#N/A</v>
      </c>
      <c r="L26" s="55">
        <f t="shared" si="20"/>
        <v>0</v>
      </c>
      <c r="M26" s="148"/>
      <c r="N26" s="58">
        <f t="shared" si="0"/>
      </c>
      <c r="O26" s="245">
        <f t="shared" si="1"/>
      </c>
      <c r="P26" s="243">
        <f t="shared" si="2"/>
      </c>
      <c r="Q26" s="254">
        <f t="shared" si="3"/>
      </c>
      <c r="R26" s="254">
        <f t="shared" si="21"/>
      </c>
      <c r="S26" s="109"/>
      <c r="T26" s="148"/>
      <c r="U26" s="58">
        <f t="shared" si="4"/>
      </c>
      <c r="V26" s="243">
        <f t="shared" si="5"/>
      </c>
      <c r="W26" s="243">
        <f t="shared" si="6"/>
      </c>
      <c r="X26" s="254">
        <f t="shared" si="7"/>
      </c>
      <c r="Y26" s="254">
        <f t="shared" si="8"/>
      </c>
      <c r="Z26" s="109"/>
      <c r="AA26" s="148"/>
      <c r="AB26" s="58">
        <f t="shared" si="9"/>
      </c>
      <c r="AC26" s="243">
        <f t="shared" si="29"/>
      </c>
      <c r="AD26" s="243">
        <f t="shared" si="28"/>
      </c>
      <c r="AE26" s="254">
        <f t="shared" si="10"/>
      </c>
      <c r="AF26" s="254">
        <f t="shared" si="11"/>
      </c>
      <c r="AG26" s="109"/>
      <c r="AH26" s="108"/>
      <c r="AI26" s="58">
        <f t="shared" si="22"/>
      </c>
      <c r="AJ26" s="109"/>
      <c r="AK26" s="108"/>
      <c r="AL26" s="126">
        <f t="shared" si="23"/>
      </c>
      <c r="AM26" s="146"/>
      <c r="AN26" s="195" t="str">
        <f t="shared" si="24"/>
        <v>　　</v>
      </c>
      <c r="AO26" s="170"/>
      <c r="AP26" s="84"/>
      <c r="AQ26" s="56"/>
      <c r="AR26" s="56"/>
      <c r="AS26" s="56"/>
      <c r="AT26" s="56">
        <v>17</v>
      </c>
      <c r="AU26" s="53">
        <f t="shared" si="25"/>
      </c>
      <c r="AV26" s="75"/>
      <c r="AW26" s="267">
        <f>IF($K$2=4,'種目コード_小学生'!D18,IF($K$2=1,'種目コード_一般'!D18,'種目コード'!D18))</f>
      </c>
      <c r="AX26" s="273">
        <f t="shared" si="26"/>
      </c>
      <c r="AY26" s="102" t="e">
        <f>VLOOKUP(1+AY24,$C$10:$C$160,1,FALSE)</f>
        <v>#N/A</v>
      </c>
      <c r="AZ26" s="102" t="e">
        <f>IF(ISERROR(AY26),VLOOKUP(1+AZ24,$D$10:$D$160,1,FALSE),0)</f>
        <v>#N/A</v>
      </c>
      <c r="BA26" s="102">
        <v>4</v>
      </c>
      <c r="BB26" s="371" t="e">
        <f>IF(ISERROR($AY26),VLOOKUP(AZ26,Entf,3,FALSE),VLOOKUP(AY26,Entm,4,FALSE))</f>
        <v>#N/A</v>
      </c>
      <c r="BC26" s="372"/>
      <c r="BD26" s="371" t="e">
        <f>IF(ISERROR($AY26),VLOOKUP($BB26,Entf,5,FALSE),VLOOKUP($BB26,Entm,6,FALSE))</f>
        <v>#N/A</v>
      </c>
      <c r="BE26" s="375"/>
      <c r="BF26" s="372"/>
      <c r="BG26" s="371" t="e">
        <f>IF(ISERROR($AY26),VLOOKUP($BB26,Entf,6,FALSE),VLOOKUP($BB26,Entm,7,FALSE))</f>
        <v>#N/A</v>
      </c>
      <c r="BH26" s="375"/>
      <c r="BI26" s="375"/>
      <c r="BJ26" s="375"/>
      <c r="BK26" s="375"/>
      <c r="BL26" s="372"/>
      <c r="BM26" s="371">
        <f>IF(ISERROR(AY26),IF(ISERROR(AZ26),"","女"),"男")</f>
      </c>
      <c r="BN26" s="372"/>
      <c r="BO26" s="386" t="e">
        <f>IF(ISERROR($AY26),VLOOKUP($BB26,Entf,37,FALSE),VLOOKUP($BB26,Entm,38,FALSE))</f>
        <v>#N/A</v>
      </c>
      <c r="BP26" s="387"/>
      <c r="BQ26" s="387"/>
      <c r="BR26" s="388"/>
      <c r="BS26" s="368" t="e">
        <f>IF(ISERROR($AY26),VLOOKUP($BB26,Entf,10,FALSE),VLOOKUP($BB26,Entm,11,FALSE))</f>
        <v>#N/A</v>
      </c>
      <c r="BT26" s="369"/>
      <c r="BU26" s="369"/>
      <c r="BV26" s="369"/>
      <c r="BW26" s="370"/>
      <c r="BX26" s="368" t="e">
        <f>IF(ISERROR($AY26),VLOOKUP($BB26,Entf,17,FALSE),VLOOKUP($BB26,Entm,18,FALSE))</f>
        <v>#N/A</v>
      </c>
      <c r="BY26" s="369"/>
      <c r="BZ26" s="369"/>
      <c r="CA26" s="369"/>
      <c r="CB26" s="370"/>
      <c r="CC26" s="368" t="e">
        <f>IF(ISERROR($AY26),VLOOKUP($BB26,Entf,24,FALSE),VLOOKUP($BB26,Entm,25,FALSE))</f>
        <v>#N/A</v>
      </c>
      <c r="CD26" s="369"/>
      <c r="CE26" s="369"/>
      <c r="CF26" s="369"/>
      <c r="CG26" s="370"/>
      <c r="CH26" s="368" t="e">
        <f>IF(ISERROR($AY26),VLOOKUP($BB26,Entf,31,FALSE),VLOOKUP($BB26,Entm,32,FALSE))</f>
        <v>#N/A</v>
      </c>
      <c r="CI26" s="369"/>
      <c r="CJ26" s="369"/>
      <c r="CK26" s="370"/>
      <c r="CL26" s="368" t="e">
        <f>IF(ISERROR($AY26),VLOOKUP($BB26,Entf,34,FALSE),VLOOKUP($BB26,Entm,35,FALSE))</f>
        <v>#N/A</v>
      </c>
      <c r="CM26" s="369"/>
      <c r="CN26" s="369"/>
      <c r="CO26" s="370"/>
    </row>
    <row r="27" spans="1:93" ht="12" customHeight="1" thickBot="1">
      <c r="A27" s="69">
        <f t="shared" si="12"/>
      </c>
      <c r="B27" s="69">
        <f t="shared" si="13"/>
      </c>
      <c r="C27" s="69">
        <f t="shared" si="14"/>
      </c>
      <c r="D27" s="80">
        <f t="shared" si="15"/>
      </c>
      <c r="E27" s="98">
        <f t="shared" si="16"/>
        <v>151</v>
      </c>
      <c r="F27" s="105">
        <f t="shared" si="17"/>
        <v>0</v>
      </c>
      <c r="G27" s="106"/>
      <c r="H27" s="107"/>
      <c r="I27" s="71">
        <f t="shared" si="27"/>
        <v>0</v>
      </c>
      <c r="J27" s="78">
        <f t="shared" si="18"/>
        <v>0</v>
      </c>
      <c r="K27" s="54" t="e">
        <f t="shared" si="19"/>
        <v>#N/A</v>
      </c>
      <c r="L27" s="55">
        <f t="shared" si="20"/>
        <v>0</v>
      </c>
      <c r="M27" s="148"/>
      <c r="N27" s="58">
        <f t="shared" si="0"/>
      </c>
      <c r="O27" s="245">
        <f t="shared" si="1"/>
      </c>
      <c r="P27" s="243">
        <f t="shared" si="2"/>
      </c>
      <c r="Q27" s="254">
        <f t="shared" si="3"/>
      </c>
      <c r="R27" s="254">
        <f t="shared" si="21"/>
      </c>
      <c r="S27" s="109"/>
      <c r="T27" s="148"/>
      <c r="U27" s="58">
        <f t="shared" si="4"/>
      </c>
      <c r="V27" s="243">
        <f t="shared" si="5"/>
      </c>
      <c r="W27" s="243">
        <f t="shared" si="6"/>
      </c>
      <c r="X27" s="254">
        <f t="shared" si="7"/>
      </c>
      <c r="Y27" s="254">
        <f t="shared" si="8"/>
      </c>
      <c r="Z27" s="109"/>
      <c r="AA27" s="148"/>
      <c r="AB27" s="58">
        <f t="shared" si="9"/>
      </c>
      <c r="AC27" s="243">
        <f t="shared" si="29"/>
      </c>
      <c r="AD27" s="243">
        <f t="shared" si="28"/>
      </c>
      <c r="AE27" s="254">
        <f t="shared" si="10"/>
      </c>
      <c r="AF27" s="254">
        <f t="shared" si="11"/>
      </c>
      <c r="AG27" s="109"/>
      <c r="AH27" s="108"/>
      <c r="AI27" s="58">
        <f t="shared" si="22"/>
      </c>
      <c r="AJ27" s="109"/>
      <c r="AK27" s="108"/>
      <c r="AL27" s="126">
        <f t="shared" si="23"/>
      </c>
      <c r="AM27" s="146"/>
      <c r="AN27" s="195" t="str">
        <f t="shared" si="24"/>
        <v>　　</v>
      </c>
      <c r="AO27" s="170"/>
      <c r="AP27" s="84"/>
      <c r="AQ27" s="56"/>
      <c r="AR27" s="56"/>
      <c r="AS27" s="56"/>
      <c r="AT27" s="56">
        <v>18</v>
      </c>
      <c r="AU27" s="53">
        <f t="shared" si="25"/>
      </c>
      <c r="AV27" s="75"/>
      <c r="AW27" s="267">
        <f>IF($K$2=4,'種目コード_小学生'!D19,IF($K$2=1,'種目コード_一般'!D19,'種目コード'!D19))</f>
      </c>
      <c r="AX27" s="273">
        <f t="shared" si="26"/>
      </c>
      <c r="BB27" s="373"/>
      <c r="BC27" s="374"/>
      <c r="BD27" s="373"/>
      <c r="BE27" s="376"/>
      <c r="BF27" s="374"/>
      <c r="BG27" s="377" t="e">
        <f>IF(ISERROR($AY26),VLOOKUP($BB26,Entf,7,FALSE),VLOOKUP($BB26,Entm,8,FALSE))</f>
        <v>#N/A</v>
      </c>
      <c r="BH27" s="378"/>
      <c r="BI27" s="378"/>
      <c r="BJ27" s="378"/>
      <c r="BK27" s="378"/>
      <c r="BL27" s="379"/>
      <c r="BM27" s="373"/>
      <c r="BN27" s="374"/>
      <c r="BO27" s="380" t="e">
        <f>IF(ISERROR($AY26),VLOOKUP($BB26,Entf,9,FALSE),VLOOKUP($BB26,Entm,10,FALSE))</f>
        <v>#N/A</v>
      </c>
      <c r="BP27" s="381"/>
      <c r="BQ27" s="381"/>
      <c r="BR27" s="382"/>
      <c r="BS27" s="383" t="e">
        <f>IF(ISERROR($AY26),VLOOKUP($BB26,Entf,16,FALSE),VLOOKUP($BB26,Entm,17,FALSE))</f>
        <v>#N/A</v>
      </c>
      <c r="BT27" s="384"/>
      <c r="BU27" s="384"/>
      <c r="BV27" s="384"/>
      <c r="BW27" s="385"/>
      <c r="BX27" s="383" t="e">
        <f>IF(ISERROR($AY26),VLOOKUP($BB26,Entf,23,FALSE),VLOOKUP($BB26,Entm,24,FALSE))</f>
        <v>#N/A</v>
      </c>
      <c r="BY27" s="384"/>
      <c r="BZ27" s="384"/>
      <c r="CA27" s="384"/>
      <c r="CB27" s="385"/>
      <c r="CC27" s="383" t="e">
        <f>IF(ISERROR($AY26),VLOOKUP($BB26,Entf,30,FALSE),VLOOKUP($BB26,Entm,31,FALSE))</f>
        <v>#N/A</v>
      </c>
      <c r="CD27" s="384"/>
      <c r="CE27" s="384"/>
      <c r="CF27" s="384"/>
      <c r="CG27" s="385"/>
      <c r="CH27" s="383" t="e">
        <f>IF(ISERROR($AY26),VLOOKUP($BB26,Entf,33,FALSE),VLOOKUP($BB26,Entm,34,FALSE))</f>
        <v>#N/A</v>
      </c>
      <c r="CI27" s="384"/>
      <c r="CJ27" s="384"/>
      <c r="CK27" s="385"/>
      <c r="CL27" s="383" t="e">
        <f>IF(ISERROR($AY26),VLOOKUP($BB26,Entf,36,FALSE),VLOOKUP($BB26,Entm,37,FALSE))</f>
        <v>#N/A</v>
      </c>
      <c r="CM27" s="384"/>
      <c r="CN27" s="384"/>
      <c r="CO27" s="385"/>
    </row>
    <row r="28" spans="1:93" ht="12" customHeight="1" thickBot="1">
      <c r="A28" s="69">
        <f t="shared" si="12"/>
      </c>
      <c r="B28" s="69">
        <f t="shared" si="13"/>
      </c>
      <c r="C28" s="69">
        <f t="shared" si="14"/>
      </c>
      <c r="D28" s="80">
        <f t="shared" si="15"/>
      </c>
      <c r="E28" s="98">
        <f t="shared" si="16"/>
        <v>151</v>
      </c>
      <c r="F28" s="105">
        <f t="shared" si="17"/>
        <v>0</v>
      </c>
      <c r="G28" s="106"/>
      <c r="H28" s="107"/>
      <c r="I28" s="71">
        <f t="shared" si="27"/>
        <v>0</v>
      </c>
      <c r="J28" s="78">
        <f t="shared" si="18"/>
        <v>0</v>
      </c>
      <c r="K28" s="54" t="e">
        <f t="shared" si="19"/>
        <v>#N/A</v>
      </c>
      <c r="L28" s="55">
        <f t="shared" si="20"/>
        <v>0</v>
      </c>
      <c r="M28" s="148"/>
      <c r="N28" s="58">
        <f t="shared" si="0"/>
      </c>
      <c r="O28" s="245">
        <f t="shared" si="1"/>
      </c>
      <c r="P28" s="243">
        <f t="shared" si="2"/>
      </c>
      <c r="Q28" s="254">
        <f t="shared" si="3"/>
      </c>
      <c r="R28" s="254">
        <f t="shared" si="21"/>
      </c>
      <c r="S28" s="109"/>
      <c r="T28" s="148"/>
      <c r="U28" s="58">
        <f t="shared" si="4"/>
      </c>
      <c r="V28" s="243">
        <f t="shared" si="5"/>
      </c>
      <c r="W28" s="243">
        <f t="shared" si="6"/>
      </c>
      <c r="X28" s="254">
        <f t="shared" si="7"/>
      </c>
      <c r="Y28" s="254">
        <f t="shared" si="8"/>
      </c>
      <c r="Z28" s="109"/>
      <c r="AA28" s="148"/>
      <c r="AB28" s="58">
        <f t="shared" si="9"/>
      </c>
      <c r="AC28" s="243">
        <f t="shared" si="29"/>
      </c>
      <c r="AD28" s="243">
        <f t="shared" si="28"/>
      </c>
      <c r="AE28" s="254">
        <f t="shared" si="10"/>
      </c>
      <c r="AF28" s="254">
        <f t="shared" si="11"/>
      </c>
      <c r="AG28" s="109"/>
      <c r="AH28" s="108"/>
      <c r="AI28" s="58">
        <f t="shared" si="22"/>
      </c>
      <c r="AJ28" s="109"/>
      <c r="AK28" s="108"/>
      <c r="AL28" s="126">
        <f t="shared" si="23"/>
      </c>
      <c r="AM28" s="146"/>
      <c r="AN28" s="195" t="str">
        <f t="shared" si="24"/>
        <v>　　</v>
      </c>
      <c r="AO28" s="170"/>
      <c r="AP28" s="84"/>
      <c r="AQ28" s="56"/>
      <c r="AR28" s="56"/>
      <c r="AS28" s="56"/>
      <c r="AT28" s="56">
        <v>19</v>
      </c>
      <c r="AU28" s="53">
        <f t="shared" si="25"/>
      </c>
      <c r="AV28" s="75"/>
      <c r="AW28" s="278">
        <f>IF($K$2=4,'種目コード_小学生'!D20,IF($K$2=1,'種目コード_一般'!D20,'種目コード'!D20))</f>
      </c>
      <c r="AX28" s="273">
        <f t="shared" si="26"/>
      </c>
      <c r="AY28" s="102" t="e">
        <f>VLOOKUP(1+AY26,$C$10:$C$160,1,FALSE)</f>
        <v>#N/A</v>
      </c>
      <c r="AZ28" s="102" t="e">
        <f>IF(ISERROR(AY28),VLOOKUP(1+AZ26,$D$10:$D$160,1,FALSE),0)</f>
        <v>#N/A</v>
      </c>
      <c r="BA28" s="102">
        <v>5</v>
      </c>
      <c r="BB28" s="371" t="e">
        <f>IF(ISERROR($AY28),VLOOKUP(AZ28,Entf,3,FALSE),VLOOKUP(AY28,Entm,4,FALSE))</f>
        <v>#N/A</v>
      </c>
      <c r="BC28" s="372"/>
      <c r="BD28" s="371" t="e">
        <f>IF(ISERROR($AY28),VLOOKUP($BB28,Entf,5,FALSE),VLOOKUP($BB28,Entm,6,FALSE))</f>
        <v>#N/A</v>
      </c>
      <c r="BE28" s="375"/>
      <c r="BF28" s="372"/>
      <c r="BG28" s="371" t="e">
        <f>IF(ISERROR($AY28),VLOOKUP($BB28,Entf,6,FALSE),VLOOKUP($BB28,Entm,7,FALSE))</f>
        <v>#N/A</v>
      </c>
      <c r="BH28" s="375"/>
      <c r="BI28" s="375"/>
      <c r="BJ28" s="375"/>
      <c r="BK28" s="375"/>
      <c r="BL28" s="372"/>
      <c r="BM28" s="371">
        <f>IF(ISERROR(AY28),IF(ISERROR(AZ28),"","女"),"男")</f>
      </c>
      <c r="BN28" s="372"/>
      <c r="BO28" s="386" t="e">
        <f>IF(ISERROR($AY28),VLOOKUP($BB28,Entf,37,FALSE),VLOOKUP($BB28,Entm,38,FALSE))</f>
        <v>#N/A</v>
      </c>
      <c r="BP28" s="387"/>
      <c r="BQ28" s="387"/>
      <c r="BR28" s="388"/>
      <c r="BS28" s="368" t="e">
        <f>IF(ISERROR($AY28),VLOOKUP($BB28,Entf,10,FALSE),VLOOKUP($BB28,Entm,11,FALSE))</f>
        <v>#N/A</v>
      </c>
      <c r="BT28" s="369"/>
      <c r="BU28" s="369"/>
      <c r="BV28" s="369"/>
      <c r="BW28" s="370"/>
      <c r="BX28" s="368" t="e">
        <f>IF(ISERROR($AY28),VLOOKUP($BB28,Entf,17,FALSE),VLOOKUP($BB28,Entm,18,FALSE))</f>
        <v>#N/A</v>
      </c>
      <c r="BY28" s="369"/>
      <c r="BZ28" s="369"/>
      <c r="CA28" s="369"/>
      <c r="CB28" s="370"/>
      <c r="CC28" s="368" t="e">
        <f>IF(ISERROR($AY28),VLOOKUP($BB28,Entf,24,FALSE),VLOOKUP($BB28,Entm,25,FALSE))</f>
        <v>#N/A</v>
      </c>
      <c r="CD28" s="369"/>
      <c r="CE28" s="369"/>
      <c r="CF28" s="369"/>
      <c r="CG28" s="370"/>
      <c r="CH28" s="368" t="e">
        <f>IF(ISERROR($AY28),VLOOKUP($BB28,Entf,31,FALSE),VLOOKUP($BB28,Entm,32,FALSE))</f>
        <v>#N/A</v>
      </c>
      <c r="CI28" s="369"/>
      <c r="CJ28" s="369"/>
      <c r="CK28" s="370"/>
      <c r="CL28" s="368" t="e">
        <f>IF(ISERROR($AY28),VLOOKUP($BB28,Entf,34,FALSE),VLOOKUP($BB28,Entm,35,FALSE))</f>
        <v>#N/A</v>
      </c>
      <c r="CM28" s="369"/>
      <c r="CN28" s="369"/>
      <c r="CO28" s="370"/>
    </row>
    <row r="29" spans="1:93" ht="12" customHeight="1" thickBot="1">
      <c r="A29" s="69">
        <f t="shared" si="12"/>
      </c>
      <c r="B29" s="69">
        <f t="shared" si="13"/>
      </c>
      <c r="C29" s="69">
        <f t="shared" si="14"/>
      </c>
      <c r="D29" s="80">
        <f t="shared" si="15"/>
      </c>
      <c r="E29" s="98">
        <f t="shared" si="16"/>
        <v>151</v>
      </c>
      <c r="F29" s="105">
        <f t="shared" si="17"/>
        <v>0</v>
      </c>
      <c r="G29" s="106"/>
      <c r="H29" s="107"/>
      <c r="I29" s="71">
        <f t="shared" si="27"/>
        <v>0</v>
      </c>
      <c r="J29" s="78">
        <f t="shared" si="18"/>
        <v>0</v>
      </c>
      <c r="K29" s="54" t="e">
        <f t="shared" si="19"/>
        <v>#N/A</v>
      </c>
      <c r="L29" s="55">
        <f t="shared" si="20"/>
        <v>0</v>
      </c>
      <c r="M29" s="148"/>
      <c r="N29" s="58">
        <f t="shared" si="0"/>
      </c>
      <c r="O29" s="245">
        <f t="shared" si="1"/>
      </c>
      <c r="P29" s="243">
        <f t="shared" si="2"/>
      </c>
      <c r="Q29" s="254">
        <f t="shared" si="3"/>
      </c>
      <c r="R29" s="254">
        <f t="shared" si="21"/>
      </c>
      <c r="S29" s="109"/>
      <c r="T29" s="148"/>
      <c r="U29" s="58">
        <f t="shared" si="4"/>
      </c>
      <c r="V29" s="243">
        <f t="shared" si="5"/>
      </c>
      <c r="W29" s="243">
        <f t="shared" si="6"/>
      </c>
      <c r="X29" s="254">
        <f t="shared" si="7"/>
      </c>
      <c r="Y29" s="254">
        <f t="shared" si="8"/>
      </c>
      <c r="Z29" s="109"/>
      <c r="AA29" s="148"/>
      <c r="AB29" s="58">
        <f t="shared" si="9"/>
      </c>
      <c r="AC29" s="243">
        <f t="shared" si="29"/>
      </c>
      <c r="AD29" s="243">
        <f t="shared" si="28"/>
      </c>
      <c r="AE29" s="254">
        <f t="shared" si="10"/>
      </c>
      <c r="AF29" s="254">
        <f t="shared" si="11"/>
      </c>
      <c r="AG29" s="109"/>
      <c r="AH29" s="108"/>
      <c r="AI29" s="58">
        <f t="shared" si="22"/>
      </c>
      <c r="AJ29" s="109"/>
      <c r="AK29" s="108"/>
      <c r="AL29" s="126">
        <f t="shared" si="23"/>
      </c>
      <c r="AM29" s="146"/>
      <c r="AN29" s="195" t="str">
        <f t="shared" si="24"/>
        <v>　　</v>
      </c>
      <c r="AO29" s="85"/>
      <c r="AP29" s="86"/>
      <c r="AQ29" s="56"/>
      <c r="AR29" s="56"/>
      <c r="AS29" s="56"/>
      <c r="AT29" s="56">
        <v>20</v>
      </c>
      <c r="AU29" s="53">
        <f t="shared" si="25"/>
      </c>
      <c r="AV29" s="75"/>
      <c r="AW29" s="277" t="s">
        <v>223</v>
      </c>
      <c r="AX29" s="268">
        <f>COUNTIF($AX$55:$AX$60,"&gt;0")</f>
        <v>0</v>
      </c>
      <c r="BB29" s="373"/>
      <c r="BC29" s="374"/>
      <c r="BD29" s="373"/>
      <c r="BE29" s="376"/>
      <c r="BF29" s="374"/>
      <c r="BG29" s="377" t="e">
        <f>IF(ISERROR($AY28),VLOOKUP($BB28,Entf,7,FALSE),VLOOKUP($BB28,Entm,8,FALSE))</f>
        <v>#N/A</v>
      </c>
      <c r="BH29" s="378"/>
      <c r="BI29" s="378"/>
      <c r="BJ29" s="378"/>
      <c r="BK29" s="378"/>
      <c r="BL29" s="379"/>
      <c r="BM29" s="373"/>
      <c r="BN29" s="374"/>
      <c r="BO29" s="380" t="e">
        <f>IF(ISERROR($AY28),VLOOKUP($BB28,Entf,9,FALSE),VLOOKUP($BB28,Entm,10,FALSE))</f>
        <v>#N/A</v>
      </c>
      <c r="BP29" s="381"/>
      <c r="BQ29" s="381"/>
      <c r="BR29" s="382"/>
      <c r="BS29" s="383" t="e">
        <f>IF(ISERROR($AY28),VLOOKUP($BB28,Entf,16,FALSE),VLOOKUP($BB28,Entm,17,FALSE))</f>
        <v>#N/A</v>
      </c>
      <c r="BT29" s="384"/>
      <c r="BU29" s="384"/>
      <c r="BV29" s="384"/>
      <c r="BW29" s="385"/>
      <c r="BX29" s="383" t="e">
        <f>IF(ISERROR($AY28),VLOOKUP($BB28,Entf,23,FALSE),VLOOKUP($BB28,Entm,24,FALSE))</f>
        <v>#N/A</v>
      </c>
      <c r="BY29" s="384"/>
      <c r="BZ29" s="384"/>
      <c r="CA29" s="384"/>
      <c r="CB29" s="385"/>
      <c r="CC29" s="383" t="e">
        <f>IF(ISERROR($AY28),VLOOKUP($BB28,Entf,30,FALSE),VLOOKUP($BB28,Entm,31,FALSE))</f>
        <v>#N/A</v>
      </c>
      <c r="CD29" s="384"/>
      <c r="CE29" s="384"/>
      <c r="CF29" s="384"/>
      <c r="CG29" s="385"/>
      <c r="CH29" s="383" t="e">
        <f>IF(ISERROR($AY28),VLOOKUP($BB28,Entf,33,FALSE),VLOOKUP($BB28,Entm,34,FALSE))</f>
        <v>#N/A</v>
      </c>
      <c r="CI29" s="384"/>
      <c r="CJ29" s="384"/>
      <c r="CK29" s="385"/>
      <c r="CL29" s="383" t="e">
        <f>IF(ISERROR($AY28),VLOOKUP($BB28,Entf,36,FALSE),VLOOKUP($BB28,Entm,37,FALSE))</f>
        <v>#N/A</v>
      </c>
      <c r="CM29" s="384"/>
      <c r="CN29" s="384"/>
      <c r="CO29" s="385"/>
    </row>
    <row r="30" spans="1:93" ht="12" customHeight="1" thickBot="1">
      <c r="A30" s="69">
        <f t="shared" si="12"/>
      </c>
      <c r="B30" s="69">
        <f t="shared" si="13"/>
      </c>
      <c r="C30" s="69">
        <f t="shared" si="14"/>
      </c>
      <c r="D30" s="80">
        <f t="shared" si="15"/>
      </c>
      <c r="E30" s="98">
        <f t="shared" si="16"/>
        <v>151</v>
      </c>
      <c r="F30" s="105">
        <f t="shared" si="17"/>
        <v>0</v>
      </c>
      <c r="G30" s="106"/>
      <c r="H30" s="107"/>
      <c r="I30" s="71">
        <f t="shared" si="27"/>
        <v>0</v>
      </c>
      <c r="J30" s="78">
        <f t="shared" si="18"/>
        <v>0</v>
      </c>
      <c r="K30" s="54" t="e">
        <f t="shared" si="19"/>
        <v>#N/A</v>
      </c>
      <c r="L30" s="55">
        <f t="shared" si="20"/>
        <v>0</v>
      </c>
      <c r="M30" s="148"/>
      <c r="N30" s="58">
        <f t="shared" si="0"/>
      </c>
      <c r="O30" s="245">
        <f t="shared" si="1"/>
      </c>
      <c r="P30" s="243">
        <f t="shared" si="2"/>
      </c>
      <c r="Q30" s="254">
        <f t="shared" si="3"/>
      </c>
      <c r="R30" s="254">
        <f t="shared" si="21"/>
      </c>
      <c r="S30" s="109"/>
      <c r="T30" s="148"/>
      <c r="U30" s="58">
        <f t="shared" si="4"/>
      </c>
      <c r="V30" s="243">
        <f t="shared" si="5"/>
      </c>
      <c r="W30" s="243">
        <f t="shared" si="6"/>
      </c>
      <c r="X30" s="254">
        <f t="shared" si="7"/>
      </c>
      <c r="Y30" s="254">
        <f t="shared" si="8"/>
      </c>
      <c r="Z30" s="109"/>
      <c r="AA30" s="148"/>
      <c r="AB30" s="58">
        <f t="shared" si="9"/>
      </c>
      <c r="AC30" s="243">
        <f t="shared" si="29"/>
      </c>
      <c r="AD30" s="243">
        <f t="shared" si="28"/>
      </c>
      <c r="AE30" s="254">
        <f t="shared" si="10"/>
      </c>
      <c r="AF30" s="254">
        <f t="shared" si="11"/>
      </c>
      <c r="AG30" s="109"/>
      <c r="AH30" s="108"/>
      <c r="AI30" s="58">
        <f t="shared" si="22"/>
      </c>
      <c r="AJ30" s="109"/>
      <c r="AK30" s="108"/>
      <c r="AL30" s="126">
        <f t="shared" si="23"/>
      </c>
      <c r="AM30" s="146"/>
      <c r="AN30" s="195" t="str">
        <f t="shared" si="24"/>
        <v>　　</v>
      </c>
      <c r="AO30" s="56"/>
      <c r="AP30" s="56"/>
      <c r="AQ30" s="56"/>
      <c r="AR30" s="56"/>
      <c r="AS30" s="56"/>
      <c r="AT30" s="56">
        <v>21</v>
      </c>
      <c r="AU30" s="53">
        <f t="shared" si="25"/>
      </c>
      <c r="AV30" s="75"/>
      <c r="AW30" s="179" t="s">
        <v>224</v>
      </c>
      <c r="AX30" s="88">
        <f>COUNTIF($AX$62:$AX$67,"&gt;0")</f>
        <v>0</v>
      </c>
      <c r="AY30" s="102" t="e">
        <f>VLOOKUP(1+AY28,$C$10:$C$160,1,FALSE)</f>
        <v>#N/A</v>
      </c>
      <c r="AZ30" s="102" t="e">
        <f>IF(ISERROR(AY30),VLOOKUP(1+AZ28,$D$10:$D$160,1,FALSE),0)</f>
        <v>#N/A</v>
      </c>
      <c r="BA30" s="102">
        <v>6</v>
      </c>
      <c r="BB30" s="371" t="e">
        <f>IF(ISERROR($AY30),VLOOKUP(AZ30,Entf,3,FALSE),VLOOKUP(AY30,Entm,4,FALSE))</f>
        <v>#N/A</v>
      </c>
      <c r="BC30" s="372"/>
      <c r="BD30" s="371" t="e">
        <f>IF(ISERROR($AY30),VLOOKUP($BB30,Entf,5,FALSE),VLOOKUP($BB30,Entm,6,FALSE))</f>
        <v>#N/A</v>
      </c>
      <c r="BE30" s="375"/>
      <c r="BF30" s="372"/>
      <c r="BG30" s="371" t="e">
        <f>IF(ISERROR($AY30),VLOOKUP($BB30,Entf,6,FALSE),VLOOKUP($BB30,Entm,7,FALSE))</f>
        <v>#N/A</v>
      </c>
      <c r="BH30" s="375"/>
      <c r="BI30" s="375"/>
      <c r="BJ30" s="375"/>
      <c r="BK30" s="375"/>
      <c r="BL30" s="372"/>
      <c r="BM30" s="371">
        <f>IF(ISERROR(AY30),IF(ISERROR(AZ30),"","女"),"男")</f>
      </c>
      <c r="BN30" s="372"/>
      <c r="BO30" s="386" t="e">
        <f>IF(ISERROR($AY30),VLOOKUP($BB30,Entf,37,FALSE),VLOOKUP($BB30,Entm,38,FALSE))</f>
        <v>#N/A</v>
      </c>
      <c r="BP30" s="387"/>
      <c r="BQ30" s="387"/>
      <c r="BR30" s="388"/>
      <c r="BS30" s="368" t="e">
        <f>IF(ISERROR($AY30),VLOOKUP($BB30,Entf,10,FALSE),VLOOKUP($BB30,Entm,11,FALSE))</f>
        <v>#N/A</v>
      </c>
      <c r="BT30" s="369"/>
      <c r="BU30" s="369"/>
      <c r="BV30" s="369"/>
      <c r="BW30" s="370"/>
      <c r="BX30" s="368" t="e">
        <f>IF(ISERROR($AY30),VLOOKUP($BB30,Entf,17,FALSE),VLOOKUP($BB30,Entm,18,FALSE))</f>
        <v>#N/A</v>
      </c>
      <c r="BY30" s="369"/>
      <c r="BZ30" s="369"/>
      <c r="CA30" s="369"/>
      <c r="CB30" s="370"/>
      <c r="CC30" s="368" t="e">
        <f>IF(ISERROR($AY30),VLOOKUP($BB30,Entf,24,FALSE),VLOOKUP($BB30,Entm,25,FALSE))</f>
        <v>#N/A</v>
      </c>
      <c r="CD30" s="369"/>
      <c r="CE30" s="369"/>
      <c r="CF30" s="369"/>
      <c r="CG30" s="370"/>
      <c r="CH30" s="368" t="e">
        <f>IF(ISERROR($AY30),VLOOKUP($BB30,Entf,31,FALSE),VLOOKUP($BB30,Entm,32,FALSE))</f>
        <v>#N/A</v>
      </c>
      <c r="CI30" s="369"/>
      <c r="CJ30" s="369"/>
      <c r="CK30" s="370"/>
      <c r="CL30" s="368" t="e">
        <f>IF(ISERROR($AY30),VLOOKUP($BB30,Entf,34,FALSE),VLOOKUP($BB30,Entm,35,FALSE))</f>
        <v>#N/A</v>
      </c>
      <c r="CM30" s="369"/>
      <c r="CN30" s="369"/>
      <c r="CO30" s="370"/>
    </row>
    <row r="31" spans="1:93" ht="12" customHeight="1" thickBot="1">
      <c r="A31" s="69">
        <f t="shared" si="12"/>
      </c>
      <c r="B31" s="69">
        <f t="shared" si="13"/>
      </c>
      <c r="C31" s="69">
        <f t="shared" si="14"/>
      </c>
      <c r="D31" s="80">
        <f t="shared" si="15"/>
      </c>
      <c r="E31" s="98">
        <f t="shared" si="16"/>
        <v>151</v>
      </c>
      <c r="F31" s="105">
        <f t="shared" si="17"/>
        <v>0</v>
      </c>
      <c r="G31" s="106"/>
      <c r="H31" s="107"/>
      <c r="I31" s="71">
        <f t="shared" si="27"/>
        <v>0</v>
      </c>
      <c r="J31" s="78">
        <f t="shared" si="18"/>
        <v>0</v>
      </c>
      <c r="K31" s="54" t="e">
        <f t="shared" si="19"/>
        <v>#N/A</v>
      </c>
      <c r="L31" s="55">
        <f t="shared" si="20"/>
        <v>0</v>
      </c>
      <c r="M31" s="148"/>
      <c r="N31" s="58">
        <f t="shared" si="0"/>
      </c>
      <c r="O31" s="245">
        <f t="shared" si="1"/>
      </c>
      <c r="P31" s="243">
        <f t="shared" si="2"/>
      </c>
      <c r="Q31" s="254">
        <f t="shared" si="3"/>
      </c>
      <c r="R31" s="254">
        <f t="shared" si="21"/>
      </c>
      <c r="S31" s="109"/>
      <c r="T31" s="148"/>
      <c r="U31" s="58">
        <f t="shared" si="4"/>
      </c>
      <c r="V31" s="243">
        <f t="shared" si="5"/>
      </c>
      <c r="W31" s="243">
        <f t="shared" si="6"/>
      </c>
      <c r="X31" s="254">
        <f t="shared" si="7"/>
      </c>
      <c r="Y31" s="254">
        <f t="shared" si="8"/>
      </c>
      <c r="Z31" s="109"/>
      <c r="AA31" s="148"/>
      <c r="AB31" s="58">
        <f t="shared" si="9"/>
      </c>
      <c r="AC31" s="243">
        <f t="shared" si="29"/>
      </c>
      <c r="AD31" s="243">
        <f t="shared" si="28"/>
      </c>
      <c r="AE31" s="254">
        <f t="shared" si="10"/>
      </c>
      <c r="AF31" s="254">
        <f t="shared" si="11"/>
      </c>
      <c r="AG31" s="109"/>
      <c r="AH31" s="108"/>
      <c r="AI31" s="58">
        <f t="shared" si="22"/>
      </c>
      <c r="AJ31" s="109"/>
      <c r="AK31" s="108"/>
      <c r="AL31" s="126">
        <f t="shared" si="23"/>
      </c>
      <c r="AM31" s="146"/>
      <c r="AN31" s="195" t="str">
        <f t="shared" si="24"/>
        <v>　　</v>
      </c>
      <c r="AO31" s="56"/>
      <c r="AP31" s="56"/>
      <c r="AQ31" s="56"/>
      <c r="AR31" s="56"/>
      <c r="AS31" s="56"/>
      <c r="AT31" s="56">
        <v>22</v>
      </c>
      <c r="AU31" s="53">
        <f>VLOOKUP($AT31,種目１,2,FALSE)</f>
      </c>
      <c r="AV31" s="75"/>
      <c r="AW31" s="101" t="s">
        <v>81</v>
      </c>
      <c r="AX31" s="88">
        <f>SUM(AX11:AX30)</f>
        <v>0</v>
      </c>
      <c r="BB31" s="373"/>
      <c r="BC31" s="374"/>
      <c r="BD31" s="373"/>
      <c r="BE31" s="376"/>
      <c r="BF31" s="374"/>
      <c r="BG31" s="377" t="e">
        <f>IF(ISERROR($AY30),VLOOKUP($BB30,Entf,7,FALSE),VLOOKUP($BB30,Entm,8,FALSE))</f>
        <v>#N/A</v>
      </c>
      <c r="BH31" s="378"/>
      <c r="BI31" s="378"/>
      <c r="BJ31" s="378"/>
      <c r="BK31" s="378"/>
      <c r="BL31" s="379"/>
      <c r="BM31" s="373"/>
      <c r="BN31" s="374"/>
      <c r="BO31" s="380" t="e">
        <f>IF(ISERROR($AY30),VLOOKUP($BB30,Entf,9,FALSE),VLOOKUP($BB30,Entm,10,FALSE))</f>
        <v>#N/A</v>
      </c>
      <c r="BP31" s="381"/>
      <c r="BQ31" s="381"/>
      <c r="BR31" s="382"/>
      <c r="BS31" s="383" t="e">
        <f>IF(ISERROR($AY30),VLOOKUP($BB30,Entf,16,FALSE),VLOOKUP($BB30,Entm,17,FALSE))</f>
        <v>#N/A</v>
      </c>
      <c r="BT31" s="384"/>
      <c r="BU31" s="384"/>
      <c r="BV31" s="384"/>
      <c r="BW31" s="385"/>
      <c r="BX31" s="383" t="e">
        <f>IF(ISERROR($AY30),VLOOKUP($BB30,Entf,23,FALSE),VLOOKUP($BB30,Entm,24,FALSE))</f>
        <v>#N/A</v>
      </c>
      <c r="BY31" s="384"/>
      <c r="BZ31" s="384"/>
      <c r="CA31" s="384"/>
      <c r="CB31" s="385"/>
      <c r="CC31" s="383" t="e">
        <f>IF(ISERROR($AY30),VLOOKUP($BB30,Entf,30,FALSE),VLOOKUP($BB30,Entm,31,FALSE))</f>
        <v>#N/A</v>
      </c>
      <c r="CD31" s="384"/>
      <c r="CE31" s="384"/>
      <c r="CF31" s="384"/>
      <c r="CG31" s="385"/>
      <c r="CH31" s="383" t="e">
        <f>IF(ISERROR($AY30),VLOOKUP($BB30,Entf,33,FALSE),VLOOKUP($BB30,Entm,34,FALSE))</f>
        <v>#N/A</v>
      </c>
      <c r="CI31" s="384"/>
      <c r="CJ31" s="384"/>
      <c r="CK31" s="385"/>
      <c r="CL31" s="383" t="e">
        <f>IF(ISERROR($AY30),VLOOKUP($BB30,Entf,36,FALSE),VLOOKUP($BB30,Entm,37,FALSE))</f>
        <v>#N/A</v>
      </c>
      <c r="CM31" s="384"/>
      <c r="CN31" s="384"/>
      <c r="CO31" s="385"/>
    </row>
    <row r="32" spans="1:93" ht="12" customHeight="1" thickBot="1">
      <c r="A32" s="69">
        <f t="shared" si="12"/>
      </c>
      <c r="B32" s="69">
        <f t="shared" si="13"/>
      </c>
      <c r="C32" s="69">
        <f t="shared" si="14"/>
      </c>
      <c r="D32" s="80">
        <f t="shared" si="15"/>
      </c>
      <c r="E32" s="98">
        <f t="shared" si="16"/>
        <v>151</v>
      </c>
      <c r="F32" s="105">
        <f t="shared" si="17"/>
        <v>0</v>
      </c>
      <c r="G32" s="106"/>
      <c r="H32" s="107"/>
      <c r="I32" s="71">
        <f t="shared" si="27"/>
        <v>0</v>
      </c>
      <c r="J32" s="78">
        <f t="shared" si="18"/>
        <v>0</v>
      </c>
      <c r="K32" s="54" t="e">
        <f t="shared" si="19"/>
        <v>#N/A</v>
      </c>
      <c r="L32" s="55">
        <f t="shared" si="20"/>
        <v>0</v>
      </c>
      <c r="M32" s="148"/>
      <c r="N32" s="58">
        <f t="shared" si="0"/>
      </c>
      <c r="O32" s="245">
        <f t="shared" si="1"/>
      </c>
      <c r="P32" s="243">
        <f t="shared" si="2"/>
      </c>
      <c r="Q32" s="254">
        <f t="shared" si="3"/>
      </c>
      <c r="R32" s="254">
        <f t="shared" si="21"/>
      </c>
      <c r="S32" s="109"/>
      <c r="T32" s="148"/>
      <c r="U32" s="58">
        <f t="shared" si="4"/>
      </c>
      <c r="V32" s="243">
        <f t="shared" si="5"/>
      </c>
      <c r="W32" s="243">
        <f t="shared" si="6"/>
      </c>
      <c r="X32" s="254">
        <f t="shared" si="7"/>
      </c>
      <c r="Y32" s="254">
        <f t="shared" si="8"/>
      </c>
      <c r="Z32" s="109"/>
      <c r="AA32" s="148"/>
      <c r="AB32" s="58">
        <f t="shared" si="9"/>
      </c>
      <c r="AC32" s="243">
        <f t="shared" si="29"/>
      </c>
      <c r="AD32" s="243">
        <f t="shared" si="28"/>
      </c>
      <c r="AE32" s="254">
        <f t="shared" si="10"/>
      </c>
      <c r="AF32" s="254">
        <f t="shared" si="11"/>
      </c>
      <c r="AG32" s="109"/>
      <c r="AH32" s="108"/>
      <c r="AI32" s="58">
        <f t="shared" si="22"/>
      </c>
      <c r="AJ32" s="109"/>
      <c r="AK32" s="108" t="s">
        <v>94</v>
      </c>
      <c r="AL32" s="126">
        <f t="shared" si="23"/>
      </c>
      <c r="AM32" s="146"/>
      <c r="AN32" s="195" t="str">
        <f t="shared" si="24"/>
        <v>　　</v>
      </c>
      <c r="AO32" s="56"/>
      <c r="AP32" s="56"/>
      <c r="AQ32" s="56"/>
      <c r="AR32" s="56"/>
      <c r="AS32" s="56"/>
      <c r="AT32" s="56">
        <v>23</v>
      </c>
      <c r="AU32" s="53">
        <f t="shared" si="25"/>
      </c>
      <c r="AV32" s="75"/>
      <c r="AW32" s="269" t="s">
        <v>80</v>
      </c>
      <c r="AX32" s="271" t="s">
        <v>78</v>
      </c>
      <c r="AY32" s="102" t="e">
        <f>VLOOKUP(1+AY30,$C$10:$C$160,1,FALSE)</f>
        <v>#N/A</v>
      </c>
      <c r="AZ32" s="102" t="e">
        <f>IF(ISERROR(AY32),VLOOKUP(1+AZ30,$D$10:$D$160,1,FALSE),0)</f>
        <v>#N/A</v>
      </c>
      <c r="BA32" s="102">
        <v>7</v>
      </c>
      <c r="BB32" s="371" t="e">
        <f>IF(ISERROR($AY32),VLOOKUP(AZ32,Entf,3,FALSE),VLOOKUP(AY32,Entm,4,FALSE))</f>
        <v>#N/A</v>
      </c>
      <c r="BC32" s="372"/>
      <c r="BD32" s="371" t="e">
        <f>IF(ISERROR($AY32),VLOOKUP($BB32,Entf,5,FALSE),VLOOKUP($BB32,Entm,6,FALSE))</f>
        <v>#N/A</v>
      </c>
      <c r="BE32" s="375"/>
      <c r="BF32" s="372"/>
      <c r="BG32" s="371" t="e">
        <f>IF(ISERROR($AY32),VLOOKUP($BB32,Entf,6,FALSE),VLOOKUP($BB32,Entm,7,FALSE))</f>
        <v>#N/A</v>
      </c>
      <c r="BH32" s="375"/>
      <c r="BI32" s="375"/>
      <c r="BJ32" s="375"/>
      <c r="BK32" s="375"/>
      <c r="BL32" s="372"/>
      <c r="BM32" s="371">
        <f>IF(ISERROR(AY32),IF(ISERROR(AZ32),"","女"),"男")</f>
      </c>
      <c r="BN32" s="372"/>
      <c r="BO32" s="386" t="e">
        <f>IF(ISERROR($AY32),VLOOKUP($BB32,Entf,37,FALSE),VLOOKUP($BB32,Entm,38,FALSE))</f>
        <v>#N/A</v>
      </c>
      <c r="BP32" s="387"/>
      <c r="BQ32" s="387"/>
      <c r="BR32" s="388"/>
      <c r="BS32" s="368" t="e">
        <f>IF(ISERROR($AY32),VLOOKUP($BB32,Entf,10,FALSE),VLOOKUP($BB32,Entm,11,FALSE))</f>
        <v>#N/A</v>
      </c>
      <c r="BT32" s="369"/>
      <c r="BU32" s="369"/>
      <c r="BV32" s="369"/>
      <c r="BW32" s="370"/>
      <c r="BX32" s="368" t="e">
        <f>IF(ISERROR($AY32),VLOOKUP($BB32,Entf,17,FALSE),VLOOKUP($BB32,Entm,18,FALSE))</f>
        <v>#N/A</v>
      </c>
      <c r="BY32" s="369"/>
      <c r="BZ32" s="369"/>
      <c r="CA32" s="369"/>
      <c r="CB32" s="370"/>
      <c r="CC32" s="368" t="e">
        <f>IF(ISERROR($AY32),VLOOKUP($BB32,Entf,24,FALSE),VLOOKUP($BB32,Entm,25,FALSE))</f>
        <v>#N/A</v>
      </c>
      <c r="CD32" s="369"/>
      <c r="CE32" s="369"/>
      <c r="CF32" s="369"/>
      <c r="CG32" s="370"/>
      <c r="CH32" s="368" t="e">
        <f>IF(ISERROR($AY32),VLOOKUP($BB32,Entf,31,FALSE),VLOOKUP($BB32,Entm,32,FALSE))</f>
        <v>#N/A</v>
      </c>
      <c r="CI32" s="369"/>
      <c r="CJ32" s="369"/>
      <c r="CK32" s="370"/>
      <c r="CL32" s="368" t="e">
        <f>IF(ISERROR($AY32),VLOOKUP($BB32,Entf,34,FALSE),VLOOKUP($BB32,Entm,35,FALSE))</f>
        <v>#N/A</v>
      </c>
      <c r="CM32" s="369"/>
      <c r="CN32" s="369"/>
      <c r="CO32" s="370"/>
    </row>
    <row r="33" spans="1:93" ht="12" customHeight="1" thickBot="1">
      <c r="A33" s="69">
        <f t="shared" si="12"/>
      </c>
      <c r="B33" s="69">
        <f t="shared" si="13"/>
      </c>
      <c r="C33" s="69">
        <f t="shared" si="14"/>
      </c>
      <c r="D33" s="80">
        <f t="shared" si="15"/>
      </c>
      <c r="E33" s="98">
        <f t="shared" si="16"/>
        <v>151</v>
      </c>
      <c r="F33" s="105">
        <f t="shared" si="17"/>
        <v>0</v>
      </c>
      <c r="G33" s="106"/>
      <c r="H33" s="107"/>
      <c r="I33" s="71">
        <f t="shared" si="27"/>
        <v>0</v>
      </c>
      <c r="J33" s="78">
        <f t="shared" si="18"/>
        <v>0</v>
      </c>
      <c r="K33" s="54" t="e">
        <f t="shared" si="19"/>
        <v>#N/A</v>
      </c>
      <c r="L33" s="55">
        <f t="shared" si="20"/>
        <v>0</v>
      </c>
      <c r="M33" s="148"/>
      <c r="N33" s="58">
        <f t="shared" si="0"/>
      </c>
      <c r="O33" s="245">
        <f t="shared" si="1"/>
      </c>
      <c r="P33" s="243">
        <f t="shared" si="2"/>
      </c>
      <c r="Q33" s="254">
        <f t="shared" si="3"/>
      </c>
      <c r="R33" s="254">
        <f t="shared" si="21"/>
      </c>
      <c r="S33" s="109"/>
      <c r="T33" s="148"/>
      <c r="U33" s="58">
        <f t="shared" si="4"/>
      </c>
      <c r="V33" s="243">
        <f t="shared" si="5"/>
      </c>
      <c r="W33" s="243">
        <f t="shared" si="6"/>
      </c>
      <c r="X33" s="254">
        <f t="shared" si="7"/>
      </c>
      <c r="Y33" s="254">
        <f t="shared" si="8"/>
      </c>
      <c r="Z33" s="109"/>
      <c r="AA33" s="148"/>
      <c r="AB33" s="58">
        <f t="shared" si="9"/>
      </c>
      <c r="AC33" s="243">
        <f t="shared" si="29"/>
      </c>
      <c r="AD33" s="243">
        <f t="shared" si="28"/>
      </c>
      <c r="AE33" s="254">
        <f t="shared" si="10"/>
      </c>
      <c r="AF33" s="254">
        <f t="shared" si="11"/>
      </c>
      <c r="AG33" s="109"/>
      <c r="AH33" s="108"/>
      <c r="AI33" s="58">
        <f t="shared" si="22"/>
      </c>
      <c r="AJ33" s="109"/>
      <c r="AK33" s="108"/>
      <c r="AL33" s="126">
        <f t="shared" si="23"/>
      </c>
      <c r="AM33" s="146"/>
      <c r="AN33" s="195" t="str">
        <f t="shared" si="24"/>
        <v>　　</v>
      </c>
      <c r="AO33" s="56"/>
      <c r="AP33" s="56"/>
      <c r="AQ33" s="56"/>
      <c r="AR33" s="56"/>
      <c r="AS33" s="56"/>
      <c r="AT33" s="56">
        <v>24</v>
      </c>
      <c r="AU33" s="53">
        <f t="shared" si="25"/>
      </c>
      <c r="AV33" s="75"/>
      <c r="AW33" s="272" t="str">
        <f>IF($K$2=4,'種目コード_小学生'!D41,IF($K$2=1,'種目コード_一般'!D41,'種目コード'!D41))</f>
        <v>50m</v>
      </c>
      <c r="AX33" s="276">
        <f aca="true" t="shared" si="30" ref="AX33:AX47">IF(AW33="","",IF($H$2="小学",COUNTIF($N$10:$AF$160,LEFT(VLOOKUP($AW33,種目CD_小学_女,8,FALSE),3)&amp;"*"&amp;"2"),IF($H$2="一般",COUNTIF($N$10:$AF$160,LEFT(VLOOKUP($AW33,一般_女子,8,FALSE),3)&amp;"*"&amp;"2"),COUNTIF($N$10:$AF$160,VLOOKUP($AW33,種目女１,2,FALSE)&amp;"2"))))</f>
        <v>0</v>
      </c>
      <c r="BB33" s="373"/>
      <c r="BC33" s="374"/>
      <c r="BD33" s="373"/>
      <c r="BE33" s="376"/>
      <c r="BF33" s="374"/>
      <c r="BG33" s="377" t="e">
        <f>IF(ISERROR($AY32),VLOOKUP($BB32,Entf,7,FALSE),VLOOKUP($BB32,Entm,8,FALSE))</f>
        <v>#N/A</v>
      </c>
      <c r="BH33" s="378"/>
      <c r="BI33" s="378"/>
      <c r="BJ33" s="378"/>
      <c r="BK33" s="378"/>
      <c r="BL33" s="379"/>
      <c r="BM33" s="373"/>
      <c r="BN33" s="374"/>
      <c r="BO33" s="380" t="e">
        <f>IF(ISERROR($AY32),VLOOKUP($BB32,Entf,9,FALSE),VLOOKUP($BB32,Entm,10,FALSE))</f>
        <v>#N/A</v>
      </c>
      <c r="BP33" s="381"/>
      <c r="BQ33" s="381"/>
      <c r="BR33" s="382"/>
      <c r="BS33" s="383" t="e">
        <f>IF(ISERROR($AY32),VLOOKUP($BB32,Entf,16,FALSE),VLOOKUP($BB32,Entm,17,FALSE))</f>
        <v>#N/A</v>
      </c>
      <c r="BT33" s="384"/>
      <c r="BU33" s="384"/>
      <c r="BV33" s="384"/>
      <c r="BW33" s="385"/>
      <c r="BX33" s="383" t="e">
        <f>IF(ISERROR($AY32),VLOOKUP($BB32,Entf,23,FALSE),VLOOKUP($BB32,Entm,24,FALSE))</f>
        <v>#N/A</v>
      </c>
      <c r="BY33" s="384"/>
      <c r="BZ33" s="384"/>
      <c r="CA33" s="384"/>
      <c r="CB33" s="385"/>
      <c r="CC33" s="383" t="e">
        <f>IF(ISERROR($AY32),VLOOKUP($BB32,Entf,30,FALSE),VLOOKUP($BB32,Entm,31,FALSE))</f>
        <v>#N/A</v>
      </c>
      <c r="CD33" s="384"/>
      <c r="CE33" s="384"/>
      <c r="CF33" s="384"/>
      <c r="CG33" s="385"/>
      <c r="CH33" s="383" t="e">
        <f>IF(ISERROR($AY32),VLOOKUP($BB32,Entf,33,FALSE),VLOOKUP($BB32,Entm,34,FALSE))</f>
        <v>#N/A</v>
      </c>
      <c r="CI33" s="384"/>
      <c r="CJ33" s="384"/>
      <c r="CK33" s="385"/>
      <c r="CL33" s="383" t="e">
        <f>IF(ISERROR($AY32),VLOOKUP($BB32,Entf,36,FALSE),VLOOKUP($BB32,Entm,37,FALSE))</f>
        <v>#N/A</v>
      </c>
      <c r="CM33" s="384"/>
      <c r="CN33" s="384"/>
      <c r="CO33" s="385"/>
    </row>
    <row r="34" spans="1:93" ht="12" customHeight="1" thickBot="1">
      <c r="A34" s="69">
        <f t="shared" si="12"/>
      </c>
      <c r="B34" s="69">
        <f t="shared" si="13"/>
      </c>
      <c r="C34" s="69">
        <f t="shared" si="14"/>
      </c>
      <c r="D34" s="80">
        <f t="shared" si="15"/>
      </c>
      <c r="E34" s="98">
        <f t="shared" si="16"/>
        <v>151</v>
      </c>
      <c r="F34" s="105">
        <f t="shared" si="17"/>
        <v>0</v>
      </c>
      <c r="G34" s="106"/>
      <c r="H34" s="107"/>
      <c r="I34" s="71">
        <f t="shared" si="27"/>
        <v>0</v>
      </c>
      <c r="J34" s="78">
        <f t="shared" si="18"/>
        <v>0</v>
      </c>
      <c r="K34" s="54" t="e">
        <f t="shared" si="19"/>
        <v>#N/A</v>
      </c>
      <c r="L34" s="55">
        <f t="shared" si="20"/>
        <v>0</v>
      </c>
      <c r="M34" s="148"/>
      <c r="N34" s="58">
        <f t="shared" si="0"/>
      </c>
      <c r="O34" s="245">
        <f t="shared" si="1"/>
      </c>
      <c r="P34" s="243">
        <f t="shared" si="2"/>
      </c>
      <c r="Q34" s="254">
        <f t="shared" si="3"/>
      </c>
      <c r="R34" s="254">
        <f t="shared" si="21"/>
      </c>
      <c r="S34" s="109"/>
      <c r="T34" s="148"/>
      <c r="U34" s="58">
        <f t="shared" si="4"/>
      </c>
      <c r="V34" s="243">
        <f t="shared" si="5"/>
      </c>
      <c r="W34" s="243">
        <f t="shared" si="6"/>
      </c>
      <c r="X34" s="254">
        <f t="shared" si="7"/>
      </c>
      <c r="Y34" s="254">
        <f t="shared" si="8"/>
      </c>
      <c r="Z34" s="109"/>
      <c r="AA34" s="148"/>
      <c r="AB34" s="58">
        <f t="shared" si="9"/>
      </c>
      <c r="AC34" s="243">
        <f t="shared" si="29"/>
      </c>
      <c r="AD34" s="243">
        <f t="shared" si="28"/>
      </c>
      <c r="AE34" s="254">
        <f t="shared" si="10"/>
      </c>
      <c r="AF34" s="254">
        <f t="shared" si="11"/>
      </c>
      <c r="AG34" s="109"/>
      <c r="AH34" s="108"/>
      <c r="AI34" s="58">
        <f t="shared" si="22"/>
      </c>
      <c r="AJ34" s="109"/>
      <c r="AK34" s="108"/>
      <c r="AL34" s="126">
        <f t="shared" si="23"/>
      </c>
      <c r="AM34" s="146"/>
      <c r="AN34" s="195" t="str">
        <f t="shared" si="24"/>
        <v>　　</v>
      </c>
      <c r="AO34" s="56"/>
      <c r="AP34" s="56"/>
      <c r="AQ34" s="56"/>
      <c r="AR34" s="56"/>
      <c r="AS34" s="56"/>
      <c r="AT34" s="56">
        <v>25</v>
      </c>
      <c r="AU34" s="53">
        <f t="shared" si="25"/>
      </c>
      <c r="AV34" s="75"/>
      <c r="AW34" s="272" t="str">
        <f>IF($K$2=4,'種目コード_小学生'!D42,IF($K$2=1,'種目コード_一般'!D42,'種目コード'!D42))</f>
        <v>100ｍ</v>
      </c>
      <c r="AX34" s="276">
        <f t="shared" si="30"/>
        <v>0</v>
      </c>
      <c r="AY34" s="102" t="e">
        <f>VLOOKUP(1+AY32,$C$10:$C$160,1,FALSE)</f>
        <v>#N/A</v>
      </c>
      <c r="AZ34" s="102" t="e">
        <f>IF(ISERROR(AY34),VLOOKUP(1+AZ32,$D$10:$D$160,1,FALSE),0)</f>
        <v>#N/A</v>
      </c>
      <c r="BA34" s="102">
        <v>8</v>
      </c>
      <c r="BB34" s="371" t="e">
        <f>IF(ISERROR($AY34),VLOOKUP(AZ34,Entf,3,FALSE),VLOOKUP(AY34,Entm,4,FALSE))</f>
        <v>#N/A</v>
      </c>
      <c r="BC34" s="372"/>
      <c r="BD34" s="371" t="e">
        <f>IF(ISERROR($AY34),VLOOKUP($BB34,Entf,5,FALSE),VLOOKUP($BB34,Entm,6,FALSE))</f>
        <v>#N/A</v>
      </c>
      <c r="BE34" s="375"/>
      <c r="BF34" s="372"/>
      <c r="BG34" s="371" t="e">
        <f>IF(ISERROR($AY34),VLOOKUP($BB34,Entf,6,FALSE),VLOOKUP($BB34,Entm,7,FALSE))</f>
        <v>#N/A</v>
      </c>
      <c r="BH34" s="375"/>
      <c r="BI34" s="375"/>
      <c r="BJ34" s="375"/>
      <c r="BK34" s="375"/>
      <c r="BL34" s="372"/>
      <c r="BM34" s="371">
        <f>IF(ISERROR(AY34),IF(ISERROR(AZ34),"","女"),"男")</f>
      </c>
      <c r="BN34" s="372"/>
      <c r="BO34" s="386" t="e">
        <f>IF(ISERROR($AY34),VLOOKUP($BB34,Entf,37,FALSE),VLOOKUP($BB34,Entm,38,FALSE))</f>
        <v>#N/A</v>
      </c>
      <c r="BP34" s="387"/>
      <c r="BQ34" s="387"/>
      <c r="BR34" s="388"/>
      <c r="BS34" s="368" t="e">
        <f>IF(ISERROR($AY34),VLOOKUP($BB34,Entf,10,FALSE),VLOOKUP($BB34,Entm,11,FALSE))</f>
        <v>#N/A</v>
      </c>
      <c r="BT34" s="369"/>
      <c r="BU34" s="369"/>
      <c r="BV34" s="369"/>
      <c r="BW34" s="370"/>
      <c r="BX34" s="368" t="e">
        <f>IF(ISERROR($AY34),VLOOKUP($BB34,Entf,17,FALSE),VLOOKUP($BB34,Entm,18,FALSE))</f>
        <v>#N/A</v>
      </c>
      <c r="BY34" s="369"/>
      <c r="BZ34" s="369"/>
      <c r="CA34" s="369"/>
      <c r="CB34" s="370"/>
      <c r="CC34" s="368" t="e">
        <f>IF(ISERROR($AY34),VLOOKUP($BB34,Entf,24,FALSE),VLOOKUP($BB34,Entm,25,FALSE))</f>
        <v>#N/A</v>
      </c>
      <c r="CD34" s="369"/>
      <c r="CE34" s="369"/>
      <c r="CF34" s="369"/>
      <c r="CG34" s="370"/>
      <c r="CH34" s="368" t="e">
        <f>IF(ISERROR($AY34),VLOOKUP($BB34,Entf,31,FALSE),VLOOKUP($BB34,Entm,32,FALSE))</f>
        <v>#N/A</v>
      </c>
      <c r="CI34" s="369"/>
      <c r="CJ34" s="369"/>
      <c r="CK34" s="370"/>
      <c r="CL34" s="368" t="e">
        <f>IF(ISERROR($AY34),VLOOKUP($BB34,Entf,34,FALSE),VLOOKUP($BB34,Entm,35,FALSE))</f>
        <v>#N/A</v>
      </c>
      <c r="CM34" s="369"/>
      <c r="CN34" s="369"/>
      <c r="CO34" s="370"/>
    </row>
    <row r="35" spans="1:93" ht="12" customHeight="1" thickBot="1">
      <c r="A35" s="69">
        <f t="shared" si="12"/>
      </c>
      <c r="B35" s="69">
        <f t="shared" si="13"/>
      </c>
      <c r="C35" s="69">
        <f t="shared" si="14"/>
      </c>
      <c r="D35" s="80">
        <f t="shared" si="15"/>
      </c>
      <c r="E35" s="98">
        <f t="shared" si="16"/>
        <v>151</v>
      </c>
      <c r="F35" s="105">
        <f t="shared" si="17"/>
        <v>0</v>
      </c>
      <c r="G35" s="106"/>
      <c r="H35" s="107"/>
      <c r="I35" s="71">
        <f t="shared" si="27"/>
        <v>0</v>
      </c>
      <c r="J35" s="78">
        <f t="shared" si="18"/>
        <v>0</v>
      </c>
      <c r="K35" s="54" t="e">
        <f t="shared" si="19"/>
        <v>#N/A</v>
      </c>
      <c r="L35" s="55">
        <f t="shared" si="20"/>
        <v>0</v>
      </c>
      <c r="M35" s="148"/>
      <c r="N35" s="58">
        <f t="shared" si="0"/>
      </c>
      <c r="O35" s="245">
        <f t="shared" si="1"/>
      </c>
      <c r="P35" s="243">
        <f t="shared" si="2"/>
      </c>
      <c r="Q35" s="254">
        <f t="shared" si="3"/>
      </c>
      <c r="R35" s="254">
        <f t="shared" si="21"/>
      </c>
      <c r="S35" s="109"/>
      <c r="T35" s="148"/>
      <c r="U35" s="58">
        <f t="shared" si="4"/>
      </c>
      <c r="V35" s="243">
        <f t="shared" si="5"/>
      </c>
      <c r="W35" s="243">
        <f t="shared" si="6"/>
      </c>
      <c r="X35" s="254">
        <f t="shared" si="7"/>
      </c>
      <c r="Y35" s="254">
        <f t="shared" si="8"/>
      </c>
      <c r="Z35" s="109"/>
      <c r="AA35" s="148"/>
      <c r="AB35" s="58">
        <f t="shared" si="9"/>
      </c>
      <c r="AC35" s="243">
        <f t="shared" si="29"/>
      </c>
      <c r="AD35" s="243">
        <f t="shared" si="28"/>
      </c>
      <c r="AE35" s="254">
        <f t="shared" si="10"/>
      </c>
      <c r="AF35" s="254">
        <f t="shared" si="11"/>
      </c>
      <c r="AG35" s="109"/>
      <c r="AH35" s="108"/>
      <c r="AI35" s="58">
        <f t="shared" si="22"/>
      </c>
      <c r="AJ35" s="109"/>
      <c r="AK35" s="108"/>
      <c r="AL35" s="126">
        <f t="shared" si="23"/>
      </c>
      <c r="AM35" s="146"/>
      <c r="AN35" s="195" t="str">
        <f t="shared" si="24"/>
        <v>　　</v>
      </c>
      <c r="AO35" s="56"/>
      <c r="AP35" s="56"/>
      <c r="AQ35" s="56"/>
      <c r="AR35" s="56"/>
      <c r="AS35" s="56"/>
      <c r="AT35" s="56">
        <v>26</v>
      </c>
      <c r="AU35" s="53">
        <f t="shared" si="25"/>
      </c>
      <c r="AV35" s="60"/>
      <c r="AW35" s="272" t="str">
        <f>IF($K$2=4,'種目コード_小学生'!D43,IF($K$2=1,'種目コード_一般'!D43,'種目コード'!D43))</f>
        <v>800m</v>
      </c>
      <c r="AX35" s="276">
        <f t="shared" si="30"/>
        <v>0</v>
      </c>
      <c r="BB35" s="373"/>
      <c r="BC35" s="374"/>
      <c r="BD35" s="373"/>
      <c r="BE35" s="376"/>
      <c r="BF35" s="374"/>
      <c r="BG35" s="377" t="e">
        <f>IF(ISERROR($AY34),VLOOKUP($BB34,Entf,7,FALSE),VLOOKUP($BB34,Entm,8,FALSE))</f>
        <v>#N/A</v>
      </c>
      <c r="BH35" s="378"/>
      <c r="BI35" s="378"/>
      <c r="BJ35" s="378"/>
      <c r="BK35" s="378"/>
      <c r="BL35" s="379"/>
      <c r="BM35" s="373"/>
      <c r="BN35" s="374"/>
      <c r="BO35" s="380" t="e">
        <f>IF(ISERROR($AY34),VLOOKUP($BB34,Entf,9,FALSE),VLOOKUP($BB34,Entm,10,FALSE))</f>
        <v>#N/A</v>
      </c>
      <c r="BP35" s="381"/>
      <c r="BQ35" s="381"/>
      <c r="BR35" s="382"/>
      <c r="BS35" s="383" t="e">
        <f>IF(ISERROR($AY34),VLOOKUP($BB34,Entf,16,FALSE),VLOOKUP($BB34,Entm,17,FALSE))</f>
        <v>#N/A</v>
      </c>
      <c r="BT35" s="384"/>
      <c r="BU35" s="384"/>
      <c r="BV35" s="384"/>
      <c r="BW35" s="385"/>
      <c r="BX35" s="383" t="e">
        <f>IF(ISERROR($AY34),VLOOKUP($BB34,Entf,23,FALSE),VLOOKUP($BB34,Entm,24,FALSE))</f>
        <v>#N/A</v>
      </c>
      <c r="BY35" s="384"/>
      <c r="BZ35" s="384"/>
      <c r="CA35" s="384"/>
      <c r="CB35" s="385"/>
      <c r="CC35" s="383" t="e">
        <f>IF(ISERROR($AY34),VLOOKUP($BB34,Entf,30,FALSE),VLOOKUP($BB34,Entm,31,FALSE))</f>
        <v>#N/A</v>
      </c>
      <c r="CD35" s="384"/>
      <c r="CE35" s="384"/>
      <c r="CF35" s="384"/>
      <c r="CG35" s="385"/>
      <c r="CH35" s="383" t="e">
        <f>IF(ISERROR($AY34),VLOOKUP($BB34,Entf,33,FALSE),VLOOKUP($BB34,Entm,34,FALSE))</f>
        <v>#N/A</v>
      </c>
      <c r="CI35" s="384"/>
      <c r="CJ35" s="384"/>
      <c r="CK35" s="385"/>
      <c r="CL35" s="383" t="e">
        <f>IF(ISERROR($AY34),VLOOKUP($BB34,Entf,36,FALSE),VLOOKUP($BB34,Entm,37,FALSE))</f>
        <v>#N/A</v>
      </c>
      <c r="CM35" s="384"/>
      <c r="CN35" s="384"/>
      <c r="CO35" s="385"/>
    </row>
    <row r="36" spans="1:93" ht="12" customHeight="1" thickBot="1">
      <c r="A36" s="69">
        <f t="shared" si="12"/>
      </c>
      <c r="B36" s="69">
        <f t="shared" si="13"/>
      </c>
      <c r="C36" s="69">
        <f t="shared" si="14"/>
      </c>
      <c r="D36" s="80">
        <f t="shared" si="15"/>
      </c>
      <c r="E36" s="98">
        <f t="shared" si="16"/>
        <v>151</v>
      </c>
      <c r="F36" s="105">
        <f t="shared" si="17"/>
        <v>0</v>
      </c>
      <c r="G36" s="106"/>
      <c r="H36" s="107"/>
      <c r="I36" s="71">
        <f t="shared" si="27"/>
        <v>0</v>
      </c>
      <c r="J36" s="78">
        <f t="shared" si="18"/>
        <v>0</v>
      </c>
      <c r="K36" s="54" t="e">
        <f t="shared" si="19"/>
        <v>#N/A</v>
      </c>
      <c r="L36" s="55">
        <f t="shared" si="20"/>
        <v>0</v>
      </c>
      <c r="M36" s="148"/>
      <c r="N36" s="58">
        <f t="shared" si="0"/>
      </c>
      <c r="O36" s="245">
        <f t="shared" si="1"/>
      </c>
      <c r="P36" s="243">
        <f t="shared" si="2"/>
      </c>
      <c r="Q36" s="254">
        <f t="shared" si="3"/>
      </c>
      <c r="R36" s="254">
        <f t="shared" si="21"/>
      </c>
      <c r="S36" s="109"/>
      <c r="T36" s="148"/>
      <c r="U36" s="58">
        <f t="shared" si="4"/>
      </c>
      <c r="V36" s="243">
        <f t="shared" si="5"/>
      </c>
      <c r="W36" s="243">
        <f t="shared" si="6"/>
      </c>
      <c r="X36" s="254">
        <f t="shared" si="7"/>
      </c>
      <c r="Y36" s="254">
        <f t="shared" si="8"/>
      </c>
      <c r="Z36" s="109"/>
      <c r="AA36" s="148"/>
      <c r="AB36" s="58">
        <f t="shared" si="9"/>
      </c>
      <c r="AC36" s="243">
        <f t="shared" si="29"/>
      </c>
      <c r="AD36" s="243">
        <f t="shared" si="28"/>
      </c>
      <c r="AE36" s="254">
        <f t="shared" si="10"/>
      </c>
      <c r="AF36" s="254">
        <f t="shared" si="11"/>
      </c>
      <c r="AG36" s="109"/>
      <c r="AH36" s="108"/>
      <c r="AI36" s="58">
        <f t="shared" si="22"/>
      </c>
      <c r="AJ36" s="109"/>
      <c r="AK36" s="108"/>
      <c r="AL36" s="126">
        <f t="shared" si="23"/>
      </c>
      <c r="AM36" s="146"/>
      <c r="AN36" s="195" t="str">
        <f t="shared" si="24"/>
        <v>　　</v>
      </c>
      <c r="AO36" s="56"/>
      <c r="AP36" s="56"/>
      <c r="AQ36" s="56"/>
      <c r="AR36" s="56"/>
      <c r="AS36" s="56"/>
      <c r="AT36" s="56">
        <v>27</v>
      </c>
      <c r="AU36" s="53">
        <f t="shared" si="25"/>
      </c>
      <c r="AV36" s="61"/>
      <c r="AW36" s="272" t="str">
        <f>IF($K$2=4,'種目コード_小学生'!D44,IF($K$2=1,'種目コード_一般'!D44,'種目コード'!D44))</f>
        <v>80ｍH</v>
      </c>
      <c r="AX36" s="276">
        <f t="shared" si="30"/>
        <v>0</v>
      </c>
      <c r="AY36" s="102" t="e">
        <f>VLOOKUP(1+AY34,$C$10:$C$160,1,FALSE)</f>
        <v>#N/A</v>
      </c>
      <c r="AZ36" s="102" t="e">
        <f>IF(ISERROR(AY36),VLOOKUP(1+AZ34,$D$10:$D$160,1,FALSE),0)</f>
        <v>#N/A</v>
      </c>
      <c r="BA36" s="102">
        <v>9</v>
      </c>
      <c r="BB36" s="371" t="e">
        <f>IF(ISERROR($AY36),VLOOKUP(AZ36,Entf,3,FALSE),VLOOKUP(AY36,Entm,4,FALSE))</f>
        <v>#N/A</v>
      </c>
      <c r="BC36" s="372"/>
      <c r="BD36" s="371" t="e">
        <f>IF(ISERROR($AY36),VLOOKUP($BB36,Entf,5,FALSE),VLOOKUP($BB36,Entm,6,FALSE))</f>
        <v>#N/A</v>
      </c>
      <c r="BE36" s="375"/>
      <c r="BF36" s="372"/>
      <c r="BG36" s="371" t="e">
        <f>IF(ISERROR($AY36),VLOOKUP($BB36,Entf,6,FALSE),VLOOKUP($BB36,Entm,7,FALSE))</f>
        <v>#N/A</v>
      </c>
      <c r="BH36" s="375"/>
      <c r="BI36" s="375"/>
      <c r="BJ36" s="375"/>
      <c r="BK36" s="375"/>
      <c r="BL36" s="372"/>
      <c r="BM36" s="371">
        <f>IF(ISERROR(AY36),IF(ISERROR(AZ36),"","女"),"男")</f>
      </c>
      <c r="BN36" s="372"/>
      <c r="BO36" s="386" t="e">
        <f>IF(ISERROR($AY36),VLOOKUP($BB36,Entf,37,FALSE),VLOOKUP($BB36,Entm,38,FALSE))</f>
        <v>#N/A</v>
      </c>
      <c r="BP36" s="387"/>
      <c r="BQ36" s="387"/>
      <c r="BR36" s="388"/>
      <c r="BS36" s="368" t="e">
        <f>IF(ISERROR($AY36),VLOOKUP($BB36,Entf,10,FALSE),VLOOKUP($BB36,Entm,11,FALSE))</f>
        <v>#N/A</v>
      </c>
      <c r="BT36" s="369"/>
      <c r="BU36" s="369"/>
      <c r="BV36" s="369"/>
      <c r="BW36" s="370"/>
      <c r="BX36" s="368" t="e">
        <f>IF(ISERROR($AY36),VLOOKUP($BB36,Entf,17,FALSE),VLOOKUP($BB36,Entm,18,FALSE))</f>
        <v>#N/A</v>
      </c>
      <c r="BY36" s="369"/>
      <c r="BZ36" s="369"/>
      <c r="CA36" s="369"/>
      <c r="CB36" s="370"/>
      <c r="CC36" s="368" t="e">
        <f>IF(ISERROR($AY36),VLOOKUP($BB36,Entf,24,FALSE),VLOOKUP($BB36,Entm,25,FALSE))</f>
        <v>#N/A</v>
      </c>
      <c r="CD36" s="369"/>
      <c r="CE36" s="369"/>
      <c r="CF36" s="369"/>
      <c r="CG36" s="370"/>
      <c r="CH36" s="368" t="e">
        <f>IF(ISERROR($AY36),VLOOKUP($BB36,Entf,31,FALSE),VLOOKUP($BB36,Entm,32,FALSE))</f>
        <v>#N/A</v>
      </c>
      <c r="CI36" s="369"/>
      <c r="CJ36" s="369"/>
      <c r="CK36" s="370"/>
      <c r="CL36" s="368" t="e">
        <f>IF(ISERROR($AY36),VLOOKUP($BB36,Entf,34,FALSE),VLOOKUP($BB36,Entm,35,FALSE))</f>
        <v>#N/A</v>
      </c>
      <c r="CM36" s="369"/>
      <c r="CN36" s="369"/>
      <c r="CO36" s="370"/>
    </row>
    <row r="37" spans="1:93" ht="12" customHeight="1" thickBot="1">
      <c r="A37" s="69">
        <f t="shared" si="12"/>
      </c>
      <c r="B37" s="69">
        <f t="shared" si="13"/>
      </c>
      <c r="C37" s="69">
        <f t="shared" si="14"/>
      </c>
      <c r="D37" s="80">
        <f t="shared" si="15"/>
      </c>
      <c r="E37" s="98">
        <f t="shared" si="16"/>
        <v>151</v>
      </c>
      <c r="F37" s="105">
        <f t="shared" si="17"/>
        <v>0</v>
      </c>
      <c r="G37" s="106"/>
      <c r="H37" s="107"/>
      <c r="I37" s="71">
        <f t="shared" si="27"/>
        <v>0</v>
      </c>
      <c r="J37" s="78">
        <f t="shared" si="18"/>
        <v>0</v>
      </c>
      <c r="K37" s="54" t="e">
        <f t="shared" si="19"/>
        <v>#N/A</v>
      </c>
      <c r="L37" s="55">
        <f t="shared" si="20"/>
        <v>0</v>
      </c>
      <c r="M37" s="148"/>
      <c r="N37" s="58">
        <f t="shared" si="0"/>
      </c>
      <c r="O37" s="245">
        <f t="shared" si="1"/>
      </c>
      <c r="P37" s="243">
        <f t="shared" si="2"/>
      </c>
      <c r="Q37" s="254">
        <f t="shared" si="3"/>
      </c>
      <c r="R37" s="254">
        <f t="shared" si="21"/>
      </c>
      <c r="S37" s="109"/>
      <c r="T37" s="148"/>
      <c r="U37" s="58">
        <f t="shared" si="4"/>
      </c>
      <c r="V37" s="243">
        <f t="shared" si="5"/>
      </c>
      <c r="W37" s="243">
        <f t="shared" si="6"/>
      </c>
      <c r="X37" s="254">
        <f t="shared" si="7"/>
      </c>
      <c r="Y37" s="254">
        <f t="shared" si="8"/>
      </c>
      <c r="Z37" s="109"/>
      <c r="AA37" s="148"/>
      <c r="AB37" s="58">
        <f t="shared" si="9"/>
      </c>
      <c r="AC37" s="243">
        <f t="shared" si="29"/>
      </c>
      <c r="AD37" s="243">
        <f t="shared" si="28"/>
      </c>
      <c r="AE37" s="254">
        <f t="shared" si="10"/>
      </c>
      <c r="AF37" s="254">
        <f t="shared" si="11"/>
      </c>
      <c r="AG37" s="109"/>
      <c r="AH37" s="108"/>
      <c r="AI37" s="58">
        <f t="shared" si="22"/>
      </c>
      <c r="AJ37" s="109"/>
      <c r="AK37" s="108"/>
      <c r="AL37" s="126">
        <f t="shared" si="23"/>
      </c>
      <c r="AM37" s="146"/>
      <c r="AN37" s="195" t="str">
        <f t="shared" si="24"/>
        <v>　　</v>
      </c>
      <c r="AO37" s="56"/>
      <c r="AP37" s="56"/>
      <c r="AQ37" s="56"/>
      <c r="AR37" s="56"/>
      <c r="AS37" s="56"/>
      <c r="AT37" s="56">
        <v>28</v>
      </c>
      <c r="AU37" s="53">
        <f t="shared" si="25"/>
      </c>
      <c r="AV37" s="61"/>
      <c r="AW37" s="272" t="str">
        <f>IF($K$2=4,'種目コード_小学生'!D45,IF($K$2=1,'種目コード_一般'!D45,'種目コード'!D45))</f>
        <v>走高跳</v>
      </c>
      <c r="AX37" s="276">
        <f t="shared" si="30"/>
        <v>0</v>
      </c>
      <c r="BB37" s="373"/>
      <c r="BC37" s="374"/>
      <c r="BD37" s="373"/>
      <c r="BE37" s="376"/>
      <c r="BF37" s="374"/>
      <c r="BG37" s="377" t="e">
        <f>IF(ISERROR($AY36),VLOOKUP($BB36,Entf,7,FALSE),VLOOKUP($BB36,Entm,8,FALSE))</f>
        <v>#N/A</v>
      </c>
      <c r="BH37" s="378"/>
      <c r="BI37" s="378"/>
      <c r="BJ37" s="378"/>
      <c r="BK37" s="378"/>
      <c r="BL37" s="379"/>
      <c r="BM37" s="373"/>
      <c r="BN37" s="374"/>
      <c r="BO37" s="380" t="e">
        <f>IF(ISERROR($AY36),VLOOKUP($BB36,Entf,9,FALSE),VLOOKUP($BB36,Entm,10,FALSE))</f>
        <v>#N/A</v>
      </c>
      <c r="BP37" s="381"/>
      <c r="BQ37" s="381"/>
      <c r="BR37" s="382"/>
      <c r="BS37" s="383" t="e">
        <f>IF(ISERROR($AY36),VLOOKUP($BB36,Entf,16,FALSE),VLOOKUP($BB36,Entm,17,FALSE))</f>
        <v>#N/A</v>
      </c>
      <c r="BT37" s="384"/>
      <c r="BU37" s="384"/>
      <c r="BV37" s="384"/>
      <c r="BW37" s="385"/>
      <c r="BX37" s="383" t="e">
        <f>IF(ISERROR($AY36),VLOOKUP($BB36,Entf,23,FALSE),VLOOKUP($BB36,Entm,24,FALSE))</f>
        <v>#N/A</v>
      </c>
      <c r="BY37" s="384"/>
      <c r="BZ37" s="384"/>
      <c r="CA37" s="384"/>
      <c r="CB37" s="385"/>
      <c r="CC37" s="383" t="e">
        <f>IF(ISERROR($AY36),VLOOKUP($BB36,Entf,30,FALSE),VLOOKUP($BB36,Entm,31,FALSE))</f>
        <v>#N/A</v>
      </c>
      <c r="CD37" s="384"/>
      <c r="CE37" s="384"/>
      <c r="CF37" s="384"/>
      <c r="CG37" s="385"/>
      <c r="CH37" s="383" t="e">
        <f>IF(ISERROR($AY36),VLOOKUP($BB36,Entf,33,FALSE),VLOOKUP($BB36,Entm,34,FALSE))</f>
        <v>#N/A</v>
      </c>
      <c r="CI37" s="384"/>
      <c r="CJ37" s="384"/>
      <c r="CK37" s="385"/>
      <c r="CL37" s="383" t="e">
        <f>IF(ISERROR($AY36),VLOOKUP($BB36,Entf,36,FALSE),VLOOKUP($BB36,Entm,37,FALSE))</f>
        <v>#N/A</v>
      </c>
      <c r="CM37" s="384"/>
      <c r="CN37" s="384"/>
      <c r="CO37" s="385"/>
    </row>
    <row r="38" spans="1:93" ht="12" customHeight="1" thickBot="1">
      <c r="A38" s="69">
        <f t="shared" si="12"/>
      </c>
      <c r="B38" s="69">
        <f t="shared" si="13"/>
      </c>
      <c r="C38" s="69">
        <f t="shared" si="14"/>
      </c>
      <c r="D38" s="80">
        <f t="shared" si="15"/>
      </c>
      <c r="E38" s="98">
        <f t="shared" si="16"/>
        <v>151</v>
      </c>
      <c r="F38" s="105">
        <f t="shared" si="17"/>
        <v>0</v>
      </c>
      <c r="G38" s="106"/>
      <c r="H38" s="107"/>
      <c r="I38" s="71">
        <f t="shared" si="27"/>
        <v>0</v>
      </c>
      <c r="J38" s="78">
        <f t="shared" si="18"/>
        <v>0</v>
      </c>
      <c r="K38" s="54" t="e">
        <f t="shared" si="19"/>
        <v>#N/A</v>
      </c>
      <c r="L38" s="55">
        <f t="shared" si="20"/>
        <v>0</v>
      </c>
      <c r="M38" s="148"/>
      <c r="N38" s="58">
        <f t="shared" si="0"/>
      </c>
      <c r="O38" s="245">
        <f t="shared" si="1"/>
      </c>
      <c r="P38" s="243">
        <f t="shared" si="2"/>
      </c>
      <c r="Q38" s="254">
        <f t="shared" si="3"/>
      </c>
      <c r="R38" s="254">
        <f t="shared" si="21"/>
      </c>
      <c r="S38" s="109"/>
      <c r="T38" s="148"/>
      <c r="U38" s="58">
        <f t="shared" si="4"/>
      </c>
      <c r="V38" s="243">
        <f t="shared" si="5"/>
      </c>
      <c r="W38" s="243">
        <f t="shared" si="6"/>
      </c>
      <c r="X38" s="254">
        <f t="shared" si="7"/>
      </c>
      <c r="Y38" s="254">
        <f t="shared" si="8"/>
      </c>
      <c r="Z38" s="109"/>
      <c r="AA38" s="148"/>
      <c r="AB38" s="58">
        <f t="shared" si="9"/>
      </c>
      <c r="AC38" s="243">
        <f t="shared" si="29"/>
      </c>
      <c r="AD38" s="243">
        <f t="shared" si="28"/>
      </c>
      <c r="AE38" s="254">
        <f t="shared" si="10"/>
      </c>
      <c r="AF38" s="254">
        <f t="shared" si="11"/>
      </c>
      <c r="AG38" s="109"/>
      <c r="AH38" s="108"/>
      <c r="AI38" s="58">
        <f t="shared" si="22"/>
      </c>
      <c r="AJ38" s="109"/>
      <c r="AK38" s="108"/>
      <c r="AL38" s="126">
        <f t="shared" si="23"/>
      </c>
      <c r="AM38" s="146"/>
      <c r="AN38" s="195" t="str">
        <f t="shared" si="24"/>
        <v>　　</v>
      </c>
      <c r="AO38" s="56"/>
      <c r="AP38" s="56" t="s">
        <v>107</v>
      </c>
      <c r="AQ38" s="166" t="s">
        <v>111</v>
      </c>
      <c r="AR38" s="56"/>
      <c r="AS38" s="56"/>
      <c r="AT38" s="56">
        <v>29</v>
      </c>
      <c r="AU38" s="53">
        <f t="shared" si="25"/>
      </c>
      <c r="AV38" s="61"/>
      <c r="AW38" s="272" t="str">
        <f>IF($K$2=4,'種目コード_小学生'!D46,IF($K$2=1,'種目コード_一般'!D46,'種目コード'!D46))</f>
        <v>走幅跳</v>
      </c>
      <c r="AX38" s="276">
        <f t="shared" si="30"/>
        <v>0</v>
      </c>
      <c r="AY38" s="102" t="e">
        <f>VLOOKUP(1+AY36,$C$10:$C$160,1,FALSE)</f>
        <v>#N/A</v>
      </c>
      <c r="AZ38" s="102" t="e">
        <f>IF(ISERROR(AY38),VLOOKUP(1+AZ36,$D$10:$D$160,1,FALSE),0)</f>
        <v>#N/A</v>
      </c>
      <c r="BA38" s="102">
        <v>10</v>
      </c>
      <c r="BB38" s="371" t="e">
        <f>IF(ISERROR($AY38),VLOOKUP(AZ38,Entf,3,FALSE),VLOOKUP(AY38,Entm,4,FALSE))</f>
        <v>#N/A</v>
      </c>
      <c r="BC38" s="372"/>
      <c r="BD38" s="371" t="e">
        <f>IF(ISERROR($AY38),VLOOKUP($BB38,Entf,5,FALSE),VLOOKUP($BB38,Entm,6,FALSE))</f>
        <v>#N/A</v>
      </c>
      <c r="BE38" s="375"/>
      <c r="BF38" s="372"/>
      <c r="BG38" s="371" t="e">
        <f>IF(ISERROR($AY38),VLOOKUP($BB38,Entf,6,FALSE),VLOOKUP($BB38,Entm,7,FALSE))</f>
        <v>#N/A</v>
      </c>
      <c r="BH38" s="375"/>
      <c r="BI38" s="375"/>
      <c r="BJ38" s="375"/>
      <c r="BK38" s="375"/>
      <c r="BL38" s="372"/>
      <c r="BM38" s="371">
        <f>IF(ISERROR(AY38),IF(ISERROR(AZ38),"","女"),"男")</f>
      </c>
      <c r="BN38" s="372"/>
      <c r="BO38" s="386" t="e">
        <f>IF(ISERROR($AY38),VLOOKUP($BB38,Entf,37,FALSE),VLOOKUP($BB38,Entm,38,FALSE))</f>
        <v>#N/A</v>
      </c>
      <c r="BP38" s="387"/>
      <c r="BQ38" s="387"/>
      <c r="BR38" s="388"/>
      <c r="BS38" s="368" t="e">
        <f>IF(ISERROR($AY38),VLOOKUP($BB38,Entf,10,FALSE),VLOOKUP($BB38,Entm,11,FALSE))</f>
        <v>#N/A</v>
      </c>
      <c r="BT38" s="369"/>
      <c r="BU38" s="369"/>
      <c r="BV38" s="369"/>
      <c r="BW38" s="370"/>
      <c r="BX38" s="368" t="e">
        <f>IF(ISERROR($AY38),VLOOKUP($BB38,Entf,17,FALSE),VLOOKUP($BB38,Entm,18,FALSE))</f>
        <v>#N/A</v>
      </c>
      <c r="BY38" s="369"/>
      <c r="BZ38" s="369"/>
      <c r="CA38" s="369"/>
      <c r="CB38" s="370"/>
      <c r="CC38" s="368" t="e">
        <f>IF(ISERROR($AY38),VLOOKUP($BB38,Entf,24,FALSE),VLOOKUP($BB38,Entm,25,FALSE))</f>
        <v>#N/A</v>
      </c>
      <c r="CD38" s="369"/>
      <c r="CE38" s="369"/>
      <c r="CF38" s="369"/>
      <c r="CG38" s="370"/>
      <c r="CH38" s="368" t="e">
        <f>IF(ISERROR($AY38),VLOOKUP($BB38,Entf,31,FALSE),VLOOKUP($BB38,Entm,32,FALSE))</f>
        <v>#N/A</v>
      </c>
      <c r="CI38" s="369"/>
      <c r="CJ38" s="369"/>
      <c r="CK38" s="370"/>
      <c r="CL38" s="368" t="e">
        <f>IF(ISERROR($AY38),VLOOKUP($BB38,Entf,34,FALSE),VLOOKUP($BB38,Entm,35,FALSE))</f>
        <v>#N/A</v>
      </c>
      <c r="CM38" s="369"/>
      <c r="CN38" s="369"/>
      <c r="CO38" s="370"/>
    </row>
    <row r="39" spans="1:93" ht="12" customHeight="1" thickBot="1">
      <c r="A39" s="69">
        <f t="shared" si="12"/>
      </c>
      <c r="B39" s="69">
        <f t="shared" si="13"/>
      </c>
      <c r="C39" s="69">
        <f t="shared" si="14"/>
      </c>
      <c r="D39" s="80">
        <f t="shared" si="15"/>
      </c>
      <c r="E39" s="98">
        <f t="shared" si="16"/>
        <v>151</v>
      </c>
      <c r="F39" s="105">
        <f t="shared" si="17"/>
        <v>0</v>
      </c>
      <c r="G39" s="106"/>
      <c r="H39" s="107"/>
      <c r="I39" s="71">
        <f t="shared" si="27"/>
        <v>0</v>
      </c>
      <c r="J39" s="78">
        <f t="shared" si="18"/>
        <v>0</v>
      </c>
      <c r="K39" s="54" t="e">
        <f t="shared" si="19"/>
        <v>#N/A</v>
      </c>
      <c r="L39" s="55">
        <f t="shared" si="20"/>
        <v>0</v>
      </c>
      <c r="M39" s="148"/>
      <c r="N39" s="58">
        <f t="shared" si="0"/>
      </c>
      <c r="O39" s="245">
        <f t="shared" si="1"/>
      </c>
      <c r="P39" s="243">
        <f t="shared" si="2"/>
      </c>
      <c r="Q39" s="254">
        <f t="shared" si="3"/>
      </c>
      <c r="R39" s="254">
        <f t="shared" si="21"/>
      </c>
      <c r="S39" s="109"/>
      <c r="T39" s="148"/>
      <c r="U39" s="58">
        <f t="shared" si="4"/>
      </c>
      <c r="V39" s="243">
        <f t="shared" si="5"/>
      </c>
      <c r="W39" s="243">
        <f t="shared" si="6"/>
      </c>
      <c r="X39" s="254">
        <f t="shared" si="7"/>
      </c>
      <c r="Y39" s="254">
        <f t="shared" si="8"/>
      </c>
      <c r="Z39" s="109"/>
      <c r="AA39" s="148"/>
      <c r="AB39" s="58">
        <f t="shared" si="9"/>
      </c>
      <c r="AC39" s="243">
        <f t="shared" si="29"/>
      </c>
      <c r="AD39" s="243">
        <f t="shared" si="28"/>
      </c>
      <c r="AE39" s="254">
        <f t="shared" si="10"/>
      </c>
      <c r="AF39" s="254">
        <f t="shared" si="11"/>
      </c>
      <c r="AG39" s="109"/>
      <c r="AH39" s="108"/>
      <c r="AI39" s="58">
        <f t="shared" si="22"/>
      </c>
      <c r="AJ39" s="109"/>
      <c r="AK39" s="108"/>
      <c r="AL39" s="126">
        <f t="shared" si="23"/>
      </c>
      <c r="AM39" s="146"/>
      <c r="AN39" s="195" t="str">
        <f t="shared" si="24"/>
        <v>　　</v>
      </c>
      <c r="AO39" s="56"/>
      <c r="AP39" s="56" t="s">
        <v>108</v>
      </c>
      <c r="AQ39" s="166" t="s">
        <v>112</v>
      </c>
      <c r="AR39" s="56"/>
      <c r="AS39" s="56"/>
      <c r="AT39" s="56">
        <v>30</v>
      </c>
      <c r="AU39" s="53">
        <f t="shared" si="25"/>
      </c>
      <c r="AV39" s="61"/>
      <c r="AW39" s="272" t="str">
        <f>IF($K$2=4,'種目コード_小学生'!D47,IF($K$2=1,'種目コード_一般'!D47,'種目コード'!D47))</f>
        <v>ジャべリックボール</v>
      </c>
      <c r="AX39" s="276">
        <f t="shared" si="30"/>
        <v>0</v>
      </c>
      <c r="BB39" s="373"/>
      <c r="BC39" s="374"/>
      <c r="BD39" s="373"/>
      <c r="BE39" s="376"/>
      <c r="BF39" s="374"/>
      <c r="BG39" s="377" t="e">
        <f>IF(ISERROR($AY38),VLOOKUP($BB38,Entf,7,FALSE),VLOOKUP($BB38,Entm,8,FALSE))</f>
        <v>#N/A</v>
      </c>
      <c r="BH39" s="378"/>
      <c r="BI39" s="378"/>
      <c r="BJ39" s="378"/>
      <c r="BK39" s="378"/>
      <c r="BL39" s="379"/>
      <c r="BM39" s="373"/>
      <c r="BN39" s="374"/>
      <c r="BO39" s="380" t="e">
        <f>IF(ISERROR($AY38),VLOOKUP($BB38,Entf,9,FALSE),VLOOKUP($BB38,Entm,10,FALSE))</f>
        <v>#N/A</v>
      </c>
      <c r="BP39" s="381"/>
      <c r="BQ39" s="381"/>
      <c r="BR39" s="382"/>
      <c r="BS39" s="383" t="e">
        <f>IF(ISERROR($AY38),VLOOKUP($BB38,Entf,16,FALSE),VLOOKUP($BB38,Entm,17,FALSE))</f>
        <v>#N/A</v>
      </c>
      <c r="BT39" s="384"/>
      <c r="BU39" s="384"/>
      <c r="BV39" s="384"/>
      <c r="BW39" s="385"/>
      <c r="BX39" s="383" t="e">
        <f>IF(ISERROR($AY38),VLOOKUP($BB38,Entf,23,FALSE),VLOOKUP($BB38,Entm,24,FALSE))</f>
        <v>#N/A</v>
      </c>
      <c r="BY39" s="384"/>
      <c r="BZ39" s="384"/>
      <c r="CA39" s="384"/>
      <c r="CB39" s="385"/>
      <c r="CC39" s="383" t="e">
        <f>IF(ISERROR($AY38),VLOOKUP($BB38,Entf,30,FALSE),VLOOKUP($BB38,Entm,31,FALSE))</f>
        <v>#N/A</v>
      </c>
      <c r="CD39" s="384"/>
      <c r="CE39" s="384"/>
      <c r="CF39" s="384"/>
      <c r="CG39" s="385"/>
      <c r="CH39" s="383" t="e">
        <f>IF(ISERROR($AY38),VLOOKUP($BB38,Entf,33,FALSE),VLOOKUP($BB38,Entm,34,FALSE))</f>
        <v>#N/A</v>
      </c>
      <c r="CI39" s="384"/>
      <c r="CJ39" s="384"/>
      <c r="CK39" s="385"/>
      <c r="CL39" s="383" t="e">
        <f>IF(ISERROR($AY38),VLOOKUP($BB38,Entf,36,FALSE),VLOOKUP($BB38,Entm,37,FALSE))</f>
        <v>#N/A</v>
      </c>
      <c r="CM39" s="384"/>
      <c r="CN39" s="384"/>
      <c r="CO39" s="385"/>
    </row>
    <row r="40" spans="1:93" ht="12" customHeight="1" thickBot="1">
      <c r="A40" s="69">
        <f t="shared" si="12"/>
      </c>
      <c r="B40" s="69">
        <f t="shared" si="13"/>
      </c>
      <c r="C40" s="69">
        <f t="shared" si="14"/>
      </c>
      <c r="D40" s="80">
        <f t="shared" si="15"/>
      </c>
      <c r="E40" s="98">
        <f t="shared" si="16"/>
        <v>151</v>
      </c>
      <c r="F40" s="105">
        <f t="shared" si="17"/>
        <v>0</v>
      </c>
      <c r="G40" s="106"/>
      <c r="H40" s="107"/>
      <c r="I40" s="71">
        <f t="shared" si="27"/>
        <v>0</v>
      </c>
      <c r="J40" s="78">
        <f t="shared" si="18"/>
        <v>0</v>
      </c>
      <c r="K40" s="54" t="e">
        <f t="shared" si="19"/>
        <v>#N/A</v>
      </c>
      <c r="L40" s="55">
        <f t="shared" si="20"/>
        <v>0</v>
      </c>
      <c r="M40" s="148"/>
      <c r="N40" s="58">
        <f t="shared" si="0"/>
      </c>
      <c r="O40" s="245">
        <f t="shared" si="1"/>
      </c>
      <c r="P40" s="243">
        <f t="shared" si="2"/>
      </c>
      <c r="Q40" s="254">
        <f t="shared" si="3"/>
      </c>
      <c r="R40" s="254">
        <f t="shared" si="21"/>
      </c>
      <c r="S40" s="109"/>
      <c r="T40" s="148"/>
      <c r="U40" s="58">
        <f t="shared" si="4"/>
      </c>
      <c r="V40" s="243">
        <f t="shared" si="5"/>
      </c>
      <c r="W40" s="243">
        <f t="shared" si="6"/>
      </c>
      <c r="X40" s="254">
        <f t="shared" si="7"/>
      </c>
      <c r="Y40" s="254">
        <f t="shared" si="8"/>
      </c>
      <c r="Z40" s="109"/>
      <c r="AA40" s="148"/>
      <c r="AB40" s="58">
        <f t="shared" si="9"/>
      </c>
      <c r="AC40" s="243">
        <f t="shared" si="29"/>
      </c>
      <c r="AD40" s="243">
        <f t="shared" si="28"/>
      </c>
      <c r="AE40" s="254">
        <f t="shared" si="10"/>
      </c>
      <c r="AF40" s="254">
        <f t="shared" si="11"/>
      </c>
      <c r="AG40" s="109"/>
      <c r="AH40" s="108"/>
      <c r="AI40" s="58">
        <f t="shared" si="22"/>
      </c>
      <c r="AJ40" s="109"/>
      <c r="AK40" s="108"/>
      <c r="AL40" s="126">
        <f t="shared" si="23"/>
      </c>
      <c r="AM40" s="146"/>
      <c r="AN40" s="195" t="str">
        <f t="shared" si="24"/>
        <v>　　</v>
      </c>
      <c r="AO40" s="56"/>
      <c r="AP40" s="56" t="s">
        <v>109</v>
      </c>
      <c r="AQ40" s="166" t="s">
        <v>113</v>
      </c>
      <c r="AR40" s="56"/>
      <c r="AS40" s="56"/>
      <c r="AT40" s="56">
        <v>31</v>
      </c>
      <c r="AU40" s="53">
        <f t="shared" si="25"/>
      </c>
      <c r="AV40" s="61"/>
      <c r="AW40" s="272">
        <f>IF($K$2=4,'種目コード_小学生'!D48,IF($K$2=1,'種目コード_一般'!D48,'種目コード'!D48))</f>
      </c>
      <c r="AX40" s="276">
        <f t="shared" si="30"/>
      </c>
      <c r="AY40" s="102" t="e">
        <f>VLOOKUP(1+AY38,$C$10:$C$160,1,FALSE)</f>
        <v>#N/A</v>
      </c>
      <c r="AZ40" s="102" t="e">
        <f>IF(ISERROR(AY40),VLOOKUP(1+AZ38,$D$10:$D$160,1,FALSE),0)</f>
        <v>#N/A</v>
      </c>
      <c r="BA40" s="102">
        <v>11</v>
      </c>
      <c r="BB40" s="371" t="e">
        <f>IF(ISERROR($AY40),VLOOKUP(AZ40,Entf,3,FALSE),VLOOKUP(AY40,Entm,4,FALSE))</f>
        <v>#N/A</v>
      </c>
      <c r="BC40" s="372"/>
      <c r="BD40" s="371" t="e">
        <f>IF(ISERROR($AY40),VLOOKUP($BB40,Entf,5,FALSE),VLOOKUP($BB40,Entm,6,FALSE))</f>
        <v>#N/A</v>
      </c>
      <c r="BE40" s="375"/>
      <c r="BF40" s="372"/>
      <c r="BG40" s="371" t="e">
        <f>IF(ISERROR($AY40),VLOOKUP($BB40,Entf,6,FALSE),VLOOKUP($BB40,Entm,7,FALSE))</f>
        <v>#N/A</v>
      </c>
      <c r="BH40" s="375"/>
      <c r="BI40" s="375"/>
      <c r="BJ40" s="375"/>
      <c r="BK40" s="375"/>
      <c r="BL40" s="372"/>
      <c r="BM40" s="371">
        <f>IF(ISERROR(AY40),IF(ISERROR(AZ40),"","女"),"男")</f>
      </c>
      <c r="BN40" s="372"/>
      <c r="BO40" s="386" t="e">
        <f>IF(ISERROR($AY40),VLOOKUP($BB40,Entf,37,FALSE),VLOOKUP($BB40,Entm,38,FALSE))</f>
        <v>#N/A</v>
      </c>
      <c r="BP40" s="387"/>
      <c r="BQ40" s="387"/>
      <c r="BR40" s="388"/>
      <c r="BS40" s="368" t="e">
        <f>IF(ISERROR($AY40),VLOOKUP($BB40,Entf,10,FALSE),VLOOKUP($BB40,Entm,11,FALSE))</f>
        <v>#N/A</v>
      </c>
      <c r="BT40" s="369"/>
      <c r="BU40" s="369"/>
      <c r="BV40" s="369"/>
      <c r="BW40" s="370"/>
      <c r="BX40" s="368" t="e">
        <f>IF(ISERROR($AY40),VLOOKUP($BB40,Entf,17,FALSE),VLOOKUP($BB40,Entm,18,FALSE))</f>
        <v>#N/A</v>
      </c>
      <c r="BY40" s="369"/>
      <c r="BZ40" s="369"/>
      <c r="CA40" s="369"/>
      <c r="CB40" s="370"/>
      <c r="CC40" s="368" t="e">
        <f>IF(ISERROR($AY40),VLOOKUP($BB40,Entf,24,FALSE),VLOOKUP($BB40,Entm,25,FALSE))</f>
        <v>#N/A</v>
      </c>
      <c r="CD40" s="369"/>
      <c r="CE40" s="369"/>
      <c r="CF40" s="369"/>
      <c r="CG40" s="370"/>
      <c r="CH40" s="368" t="e">
        <f>IF(ISERROR($AY40),VLOOKUP($BB40,Entf,31,FALSE),VLOOKUP($BB40,Entm,32,FALSE))</f>
        <v>#N/A</v>
      </c>
      <c r="CI40" s="369"/>
      <c r="CJ40" s="369"/>
      <c r="CK40" s="370"/>
      <c r="CL40" s="368" t="e">
        <f>IF(ISERROR($AY40),VLOOKUP($BB40,Entf,34,FALSE),VLOOKUP($BB40,Entm,35,FALSE))</f>
        <v>#N/A</v>
      </c>
      <c r="CM40" s="369"/>
      <c r="CN40" s="369"/>
      <c r="CO40" s="370"/>
    </row>
    <row r="41" spans="1:93" ht="12" customHeight="1" thickBot="1">
      <c r="A41" s="69">
        <f t="shared" si="12"/>
      </c>
      <c r="B41" s="69">
        <f t="shared" si="13"/>
      </c>
      <c r="C41" s="69">
        <f t="shared" si="14"/>
      </c>
      <c r="D41" s="80">
        <f t="shared" si="15"/>
      </c>
      <c r="E41" s="98">
        <f t="shared" si="16"/>
        <v>151</v>
      </c>
      <c r="F41" s="105">
        <f t="shared" si="17"/>
        <v>0</v>
      </c>
      <c r="G41" s="106"/>
      <c r="H41" s="107"/>
      <c r="I41" s="71">
        <f t="shared" si="27"/>
        <v>0</v>
      </c>
      <c r="J41" s="78">
        <f t="shared" si="18"/>
        <v>0</v>
      </c>
      <c r="K41" s="54" t="e">
        <f t="shared" si="19"/>
        <v>#N/A</v>
      </c>
      <c r="L41" s="55">
        <f t="shared" si="20"/>
        <v>0</v>
      </c>
      <c r="M41" s="148"/>
      <c r="N41" s="58">
        <f t="shared" si="0"/>
      </c>
      <c r="O41" s="245">
        <f t="shared" si="1"/>
      </c>
      <c r="P41" s="243">
        <f t="shared" si="2"/>
      </c>
      <c r="Q41" s="254">
        <f t="shared" si="3"/>
      </c>
      <c r="R41" s="254">
        <f t="shared" si="21"/>
      </c>
      <c r="S41" s="109"/>
      <c r="T41" s="148"/>
      <c r="U41" s="58">
        <f t="shared" si="4"/>
      </c>
      <c r="V41" s="243">
        <f t="shared" si="5"/>
      </c>
      <c r="W41" s="243">
        <f t="shared" si="6"/>
      </c>
      <c r="X41" s="254">
        <f t="shared" si="7"/>
      </c>
      <c r="Y41" s="254">
        <f t="shared" si="8"/>
      </c>
      <c r="Z41" s="109"/>
      <c r="AA41" s="148"/>
      <c r="AB41" s="58">
        <f t="shared" si="9"/>
      </c>
      <c r="AC41" s="243">
        <f t="shared" si="29"/>
      </c>
      <c r="AD41" s="243">
        <f t="shared" si="28"/>
      </c>
      <c r="AE41" s="254">
        <f t="shared" si="10"/>
      </c>
      <c r="AF41" s="254">
        <f t="shared" si="11"/>
      </c>
      <c r="AG41" s="109"/>
      <c r="AH41" s="108"/>
      <c r="AI41" s="58">
        <f t="shared" si="22"/>
      </c>
      <c r="AJ41" s="109"/>
      <c r="AK41" s="108"/>
      <c r="AL41" s="126">
        <f t="shared" si="23"/>
      </c>
      <c r="AM41" s="146"/>
      <c r="AN41" s="195" t="str">
        <f t="shared" si="24"/>
        <v>　　</v>
      </c>
      <c r="AO41" s="56"/>
      <c r="AP41" s="56" t="s">
        <v>110</v>
      </c>
      <c r="AQ41" s="166" t="s">
        <v>114</v>
      </c>
      <c r="AR41" s="56"/>
      <c r="AS41" s="56"/>
      <c r="AT41" s="56">
        <v>32</v>
      </c>
      <c r="AU41" s="53">
        <f t="shared" si="25"/>
      </c>
      <c r="AV41" s="61"/>
      <c r="AW41" s="272">
        <f>IF($K$2=4,'種目コード_小学生'!D49,IF($K$2=1,'種目コード_一般'!D49,'種目コード'!D49))</f>
      </c>
      <c r="AX41" s="276">
        <f t="shared" si="30"/>
      </c>
      <c r="BB41" s="373"/>
      <c r="BC41" s="374"/>
      <c r="BD41" s="373"/>
      <c r="BE41" s="376"/>
      <c r="BF41" s="374"/>
      <c r="BG41" s="377" t="e">
        <f>IF(ISERROR($AY40),VLOOKUP($BB40,Entf,7,FALSE),VLOOKUP($BB40,Entm,8,FALSE))</f>
        <v>#N/A</v>
      </c>
      <c r="BH41" s="378"/>
      <c r="BI41" s="378"/>
      <c r="BJ41" s="378"/>
      <c r="BK41" s="378"/>
      <c r="BL41" s="379"/>
      <c r="BM41" s="373"/>
      <c r="BN41" s="374"/>
      <c r="BO41" s="380" t="e">
        <f>IF(ISERROR($AY40),VLOOKUP($BB40,Entf,9,FALSE),VLOOKUP($BB40,Entm,10,FALSE))</f>
        <v>#N/A</v>
      </c>
      <c r="BP41" s="381"/>
      <c r="BQ41" s="381"/>
      <c r="BR41" s="382"/>
      <c r="BS41" s="383" t="e">
        <f>IF(ISERROR($AY40),VLOOKUP($BB40,Entf,16,FALSE),VLOOKUP($BB40,Entm,17,FALSE))</f>
        <v>#N/A</v>
      </c>
      <c r="BT41" s="384"/>
      <c r="BU41" s="384"/>
      <c r="BV41" s="384"/>
      <c r="BW41" s="385"/>
      <c r="BX41" s="383" t="e">
        <f>IF(ISERROR($AY40),VLOOKUP($BB40,Entf,23,FALSE),VLOOKUP($BB40,Entm,24,FALSE))</f>
        <v>#N/A</v>
      </c>
      <c r="BY41" s="384"/>
      <c r="BZ41" s="384"/>
      <c r="CA41" s="384"/>
      <c r="CB41" s="385"/>
      <c r="CC41" s="383" t="e">
        <f>IF(ISERROR($AY40),VLOOKUP($BB40,Entf,30,FALSE),VLOOKUP($BB40,Entm,31,FALSE))</f>
        <v>#N/A</v>
      </c>
      <c r="CD41" s="384"/>
      <c r="CE41" s="384"/>
      <c r="CF41" s="384"/>
      <c r="CG41" s="385"/>
      <c r="CH41" s="383" t="e">
        <f>IF(ISERROR($AY40),VLOOKUP($BB40,Entf,33,FALSE),VLOOKUP($BB40,Entm,34,FALSE))</f>
        <v>#N/A</v>
      </c>
      <c r="CI41" s="384"/>
      <c r="CJ41" s="384"/>
      <c r="CK41" s="385"/>
      <c r="CL41" s="383" t="e">
        <f>IF(ISERROR($AY40),VLOOKUP($BB40,Entf,36,FALSE),VLOOKUP($BB40,Entm,37,FALSE))</f>
        <v>#N/A</v>
      </c>
      <c r="CM41" s="384"/>
      <c r="CN41" s="384"/>
      <c r="CO41" s="385"/>
    </row>
    <row r="42" spans="1:93" ht="12" customHeight="1" thickBot="1">
      <c r="A42" s="69">
        <f t="shared" si="12"/>
      </c>
      <c r="B42" s="69">
        <f t="shared" si="13"/>
      </c>
      <c r="C42" s="69">
        <f t="shared" si="14"/>
      </c>
      <c r="D42" s="80">
        <f t="shared" si="15"/>
      </c>
      <c r="E42" s="98">
        <f t="shared" si="16"/>
        <v>151</v>
      </c>
      <c r="F42" s="105">
        <f t="shared" si="17"/>
        <v>0</v>
      </c>
      <c r="G42" s="106"/>
      <c r="H42" s="107"/>
      <c r="I42" s="71">
        <f t="shared" si="27"/>
        <v>0</v>
      </c>
      <c r="J42" s="78">
        <f t="shared" si="18"/>
        <v>0</v>
      </c>
      <c r="K42" s="54" t="e">
        <f t="shared" si="19"/>
        <v>#N/A</v>
      </c>
      <c r="L42" s="55">
        <f t="shared" si="20"/>
        <v>0</v>
      </c>
      <c r="M42" s="148"/>
      <c r="N42" s="58">
        <f aca="true" t="shared" si="31" ref="N42:N73">IF(M42="","",IF($K$2=1,"",IF($K$2=4,"",TEXT(VLOOKUP(M42,IF($G42="男",種目男１,IF($G42="女",種目女１,種目なし)),2,FALSE),"00000")&amp;TEXT(IF($G42="男",1,2),0))))</f>
      </c>
      <c r="O42" s="245">
        <f aca="true" t="shared" si="32" ref="O42:O73">IF(M42="","",IF(AND($G42="男",$K$2=4),IF(ISERROR(VLOOKUP(M42,種目CD_小学_男,$L42+1,FALSE)&amp;1),"1",VLOOKUP(M42,種目CD_小学_男,$L42+1,FALSE)&amp;1),""))</f>
      </c>
      <c r="P42" s="243">
        <f aca="true" t="shared" si="33" ref="P42:P73">IF(M42="","",IF(AND($G42="女",$K$2=4),IF(ISERROR(VLOOKUP(M42,種目CD_小学_女,$L42+1,FALSE)&amp;2),"2",VLOOKUP(M42,種目CD_小学_女,$L42+1,FALSE)&amp;2),""))</f>
      </c>
      <c r="Q42" s="254">
        <f aca="true" t="shared" si="34" ref="Q42:Q73">IF(OR(M42="",M42=0),"",IF(AND($G42="男",$K$2=1),IF($L42="青年",VLOOKUP(M42,一般_男子,2,FALSE),IF($L42="一般",VLOOKUP(M42,一般_男子,3,FALSE),IF($L42="壮年",VLOOKUP(M42,一般_男子,4,FALSE),IF($L42="実年",VLOOKUP(M42,一般_男子,5,FALSE),""))))&amp;1,""))</f>
      </c>
      <c r="R42" s="254">
        <f aca="true" t="shared" si="35" ref="R42:R73">IF(OR(M42="",M42=0),"",IF(AND($G42="女",$K$2=1),IF($L42="青年",VLOOKUP(M42,一般_女子,2,FALSE),IF($L42="一般",VLOOKUP(M42,一般_女子,3,FALSE),""))&amp;2,""))</f>
      </c>
      <c r="S42" s="109"/>
      <c r="T42" s="148"/>
      <c r="U42" s="58">
        <f aca="true" t="shared" si="36" ref="U42:U73">IF(T42="","",IF($K$2=4,"",IF($K$2=1,"",TEXT(VLOOKUP(T42,IF($G42="男",種目男１,IF($G42="女",種目女１,種目なし)),2,FALSE),"00000")&amp;TEXT(IF($G42="男",1,2),0))))</f>
      </c>
      <c r="V42" s="243">
        <f aca="true" t="shared" si="37" ref="V42:V73">IF(T42="","",IF(AND($G42="男",$K$2=4),IF(ISERROR(VLOOKUP(T42,種目CD_小学_男,$L42+1,FALSE)&amp;1),"1",VLOOKUP(T42,種目CD_小学_男,$L42+1,FALSE)&amp;1),""))</f>
      </c>
      <c r="W42" s="243">
        <f aca="true" t="shared" si="38" ref="W42:W73">IF(T42="","",IF(AND($G42="女",$K$2=4),IF(ISERROR(VLOOKUP(T42,種目CD_小学_女,$L42+1,FALSE)&amp;2),"2",VLOOKUP(T42,種目CD_小学_女,$L42+1,FALSE)&amp;2),""))</f>
      </c>
      <c r="X42" s="254">
        <f aca="true" t="shared" si="39" ref="X42:X73">IF(OR(T42="",T42=0),"",IF(AND($G42="男",$K$2=1),IF($L42="青年",VLOOKUP(T42,一般_男子,2,FALSE),IF($L42="一般",VLOOKUP(T42,一般_男子,3,FALSE),IF($L42="壮年",VLOOKUP(T42,一般_男子,4,FALSE),IF($L42="実年",VLOOKUP(T42,一般_男子,5,FALSE),""))))&amp;1,""))</f>
      </c>
      <c r="Y42" s="254">
        <f aca="true" t="shared" si="40" ref="Y42:Y73">IF(OR(T42="",T42=0),"",IF(AND($G42="女",$K$2=1),IF($L42="青年",VLOOKUP(T42,一般_女子,2,FALSE),IF($L42="一般",VLOOKUP(T42,一般_女子,3,FALSE),""))&amp;2,""))</f>
      </c>
      <c r="Z42" s="109"/>
      <c r="AA42" s="148"/>
      <c r="AB42" s="58">
        <f aca="true" t="shared" si="41" ref="AB42:AB73">IF(AA42="","",IF($K$2=4,"",IF($K$2=1,"",TEXT(VLOOKUP(AA42,IF($G42="男",種目男１,IF($G42="女",種目女１,種目なし)),2,FALSE),"00000")&amp;TEXT(IF($G42="男",1,2),0))))</f>
      </c>
      <c r="AC42" s="243">
        <f aca="true" t="shared" si="42" ref="AC42:AC73">IF(AA42="","",IF(AND($G42="男",$K$2=4),IF(ISERROR(VLOOKUP(AA42,種目CD_小学_男,$L42+1,FALSE)&amp;1),"1",VLOOKUP(AA42,種目CD_小学_男,$L42+1,FALSE)&amp;1),""))</f>
      </c>
      <c r="AD42" s="243">
        <f aca="true" t="shared" si="43" ref="AD42:AD73">IF(AA42="","",IF(AND($G42="女",$K$2=4),IF(ISERROR(VLOOKUP(AA42,種目CD_小学_女,$L42+1,FALSE)&amp;2),"2",VLOOKUP(AA42,種目CD_小学_女,$L42+1,FALSE)&amp;2),""))</f>
      </c>
      <c r="AE42" s="254">
        <f aca="true" t="shared" si="44" ref="AE42:AE73">IF(OR(AA42="",AA42=0),"",IF(AND($G42="男",$K$2=1),IF($L42="青年",VLOOKUP(AA42,一般_男子,2,FALSE),IF($L42="一般",VLOOKUP(AA42,一般_男子,3,FALSE),IF($L42="壮年",VLOOKUP(AA42,一般_男子,4,FALSE),IF($L42="実年",VLOOKUP(AA42,一般_男子,5,FALSE),""))))&amp;1,""))</f>
      </c>
      <c r="AF42" s="254">
        <f aca="true" t="shared" si="45" ref="AF42:AF73">IF(OR(AA42="",AA42=0),"",IF(AND($G42="女",$K$2=1),IF($L42="青年",VLOOKUP(AA42,一般_女子,2,FALSE),IF($L42="一般",VLOOKUP(AA42,一般_女子,3,FALSE),""))&amp;2,""))</f>
      </c>
      <c r="AG42" s="109"/>
      <c r="AH42" s="108"/>
      <c r="AI42" s="58">
        <f t="shared" si="22"/>
      </c>
      <c r="AJ42" s="109"/>
      <c r="AK42" s="108"/>
      <c r="AL42" s="126">
        <f t="shared" si="23"/>
      </c>
      <c r="AM42" s="146"/>
      <c r="AN42" s="195" t="str">
        <f t="shared" si="24"/>
        <v>　　</v>
      </c>
      <c r="AO42" s="56"/>
      <c r="AP42" s="56"/>
      <c r="AQ42" s="56"/>
      <c r="AR42" s="56"/>
      <c r="AS42" s="56"/>
      <c r="AT42" s="56">
        <v>33</v>
      </c>
      <c r="AU42" s="53">
        <f t="shared" si="25"/>
      </c>
      <c r="AV42" s="61"/>
      <c r="AW42" s="272">
        <f>IF($K$2=4,'種目コード_小学生'!D50,IF($K$2=1,'種目コード_一般'!D50,'種目コード'!D50))</f>
      </c>
      <c r="AX42" s="276">
        <f t="shared" si="30"/>
      </c>
      <c r="AY42" s="102" t="e">
        <f>VLOOKUP(1+AY40,$C$10:$C$160,1,FALSE)</f>
        <v>#N/A</v>
      </c>
      <c r="AZ42" s="102" t="e">
        <f>IF(ISERROR(AY42),VLOOKUP(1+AZ40,$D$10:$D$160,1,FALSE),0)</f>
        <v>#N/A</v>
      </c>
      <c r="BA42" s="102">
        <v>12</v>
      </c>
      <c r="BB42" s="371" t="e">
        <f>IF(ISERROR($AY42),VLOOKUP(AZ42,Entf,3,FALSE),VLOOKUP(AY42,Entm,4,FALSE))</f>
        <v>#N/A</v>
      </c>
      <c r="BC42" s="372"/>
      <c r="BD42" s="371" t="e">
        <f>IF(ISERROR($AY42),VLOOKUP($BB42,Entf,5,FALSE),VLOOKUP($BB42,Entm,6,FALSE))</f>
        <v>#N/A</v>
      </c>
      <c r="BE42" s="375"/>
      <c r="BF42" s="372"/>
      <c r="BG42" s="371" t="e">
        <f>IF(ISERROR($AY42),VLOOKUP($BB42,Entf,6,FALSE),VLOOKUP($BB42,Entm,7,FALSE))</f>
        <v>#N/A</v>
      </c>
      <c r="BH42" s="375"/>
      <c r="BI42" s="375"/>
      <c r="BJ42" s="375"/>
      <c r="BK42" s="375"/>
      <c r="BL42" s="372"/>
      <c r="BM42" s="371">
        <f>IF(ISERROR(AY42),IF(ISERROR(AZ42),"","女"),"男")</f>
      </c>
      <c r="BN42" s="372"/>
      <c r="BO42" s="386" t="e">
        <f>IF(ISERROR($AY42),VLOOKUP($BB42,Entf,37,FALSE),VLOOKUP($BB42,Entm,38,FALSE))</f>
        <v>#N/A</v>
      </c>
      <c r="BP42" s="387"/>
      <c r="BQ42" s="387"/>
      <c r="BR42" s="388"/>
      <c r="BS42" s="368" t="e">
        <f>IF(ISERROR($AY42),VLOOKUP($BB42,Entf,10,FALSE),VLOOKUP($BB42,Entm,11,FALSE))</f>
        <v>#N/A</v>
      </c>
      <c r="BT42" s="369"/>
      <c r="BU42" s="369"/>
      <c r="BV42" s="369"/>
      <c r="BW42" s="370"/>
      <c r="BX42" s="368" t="e">
        <f>IF(ISERROR($AY42),VLOOKUP($BB42,Entf,17,FALSE),VLOOKUP($BB42,Entm,18,FALSE))</f>
        <v>#N/A</v>
      </c>
      <c r="BY42" s="369"/>
      <c r="BZ42" s="369"/>
      <c r="CA42" s="369"/>
      <c r="CB42" s="370"/>
      <c r="CC42" s="368" t="e">
        <f>IF(ISERROR($AY42),VLOOKUP($BB42,Entf,24,FALSE),VLOOKUP($BB42,Entm,25,FALSE))</f>
        <v>#N/A</v>
      </c>
      <c r="CD42" s="369"/>
      <c r="CE42" s="369"/>
      <c r="CF42" s="369"/>
      <c r="CG42" s="370"/>
      <c r="CH42" s="368" t="e">
        <f>IF(ISERROR($AY42),VLOOKUP($BB42,Entf,31,FALSE),VLOOKUP($BB42,Entm,32,FALSE))</f>
        <v>#N/A</v>
      </c>
      <c r="CI42" s="369"/>
      <c r="CJ42" s="369"/>
      <c r="CK42" s="370"/>
      <c r="CL42" s="368" t="e">
        <f>IF(ISERROR($AY42),VLOOKUP($BB42,Entf,34,FALSE),VLOOKUP($BB42,Entm,35,FALSE))</f>
        <v>#N/A</v>
      </c>
      <c r="CM42" s="369"/>
      <c r="CN42" s="369"/>
      <c r="CO42" s="370"/>
    </row>
    <row r="43" spans="1:93" ht="12" customHeight="1" thickBot="1">
      <c r="A43" s="69">
        <f t="shared" si="12"/>
      </c>
      <c r="B43" s="69">
        <f t="shared" si="13"/>
      </c>
      <c r="C43" s="69">
        <f t="shared" si="14"/>
      </c>
      <c r="D43" s="80">
        <f t="shared" si="15"/>
      </c>
      <c r="E43" s="98">
        <f t="shared" si="16"/>
        <v>151</v>
      </c>
      <c r="F43" s="105">
        <f t="shared" si="17"/>
        <v>0</v>
      </c>
      <c r="G43" s="106"/>
      <c r="H43" s="107"/>
      <c r="I43" s="71">
        <f t="shared" si="27"/>
        <v>0</v>
      </c>
      <c r="J43" s="78">
        <f t="shared" si="18"/>
        <v>0</v>
      </c>
      <c r="K43" s="54" t="e">
        <f t="shared" si="19"/>
        <v>#N/A</v>
      </c>
      <c r="L43" s="55">
        <f t="shared" si="20"/>
        <v>0</v>
      </c>
      <c r="M43" s="148"/>
      <c r="N43" s="58">
        <f t="shared" si="31"/>
      </c>
      <c r="O43" s="245">
        <f t="shared" si="32"/>
      </c>
      <c r="P43" s="243">
        <f t="shared" si="33"/>
      </c>
      <c r="Q43" s="254">
        <f t="shared" si="34"/>
      </c>
      <c r="R43" s="254">
        <f t="shared" si="35"/>
      </c>
      <c r="S43" s="109"/>
      <c r="T43" s="148"/>
      <c r="U43" s="58">
        <f t="shared" si="36"/>
      </c>
      <c r="V43" s="243">
        <f t="shared" si="37"/>
      </c>
      <c r="W43" s="243">
        <f t="shared" si="38"/>
      </c>
      <c r="X43" s="254">
        <f t="shared" si="39"/>
      </c>
      <c r="Y43" s="254">
        <f t="shared" si="40"/>
      </c>
      <c r="Z43" s="109"/>
      <c r="AA43" s="148"/>
      <c r="AB43" s="58">
        <f t="shared" si="41"/>
      </c>
      <c r="AC43" s="243">
        <f t="shared" si="42"/>
      </c>
      <c r="AD43" s="243">
        <f t="shared" si="43"/>
      </c>
      <c r="AE43" s="254">
        <f t="shared" si="44"/>
      </c>
      <c r="AF43" s="254">
        <f t="shared" si="45"/>
      </c>
      <c r="AG43" s="109"/>
      <c r="AH43" s="108"/>
      <c r="AI43" s="58">
        <f t="shared" si="22"/>
      </c>
      <c r="AJ43" s="109"/>
      <c r="AK43" s="108"/>
      <c r="AL43" s="126">
        <f t="shared" si="23"/>
      </c>
      <c r="AM43" s="146"/>
      <c r="AN43" s="195" t="str">
        <f t="shared" si="24"/>
        <v>　　</v>
      </c>
      <c r="AO43" s="56"/>
      <c r="AP43" s="56"/>
      <c r="AQ43" s="56"/>
      <c r="AR43" s="56"/>
      <c r="AS43" s="56"/>
      <c r="AT43" s="56">
        <v>34</v>
      </c>
      <c r="AU43" s="53">
        <f t="shared" si="25"/>
      </c>
      <c r="AV43" s="61"/>
      <c r="AW43" s="272">
        <f>IF($K$2=4,'種目コード_小学生'!D51,IF($K$2=1,'種目コード_一般'!D51,'種目コード'!D51))</f>
      </c>
      <c r="AX43" s="276">
        <f t="shared" si="30"/>
      </c>
      <c r="BB43" s="373"/>
      <c r="BC43" s="374"/>
      <c r="BD43" s="373"/>
      <c r="BE43" s="376"/>
      <c r="BF43" s="374"/>
      <c r="BG43" s="377" t="e">
        <f>IF(ISERROR($AY42),VLOOKUP($BB42,Entf,7,FALSE),VLOOKUP($BB42,Entm,8,FALSE))</f>
        <v>#N/A</v>
      </c>
      <c r="BH43" s="378"/>
      <c r="BI43" s="378"/>
      <c r="BJ43" s="378"/>
      <c r="BK43" s="378"/>
      <c r="BL43" s="379"/>
      <c r="BM43" s="373"/>
      <c r="BN43" s="374"/>
      <c r="BO43" s="380" t="e">
        <f>IF(ISERROR($AY42),VLOOKUP($BB42,Entf,9,FALSE),VLOOKUP($BB42,Entm,10,FALSE))</f>
        <v>#N/A</v>
      </c>
      <c r="BP43" s="381"/>
      <c r="BQ43" s="381"/>
      <c r="BR43" s="382"/>
      <c r="BS43" s="383" t="e">
        <f>IF(ISERROR($AY42),VLOOKUP($BB42,Entf,16,FALSE),VLOOKUP($BB42,Entm,17,FALSE))</f>
        <v>#N/A</v>
      </c>
      <c r="BT43" s="384"/>
      <c r="BU43" s="384"/>
      <c r="BV43" s="384"/>
      <c r="BW43" s="385"/>
      <c r="BX43" s="383" t="e">
        <f>IF(ISERROR($AY42),VLOOKUP($BB42,Entf,23,FALSE),VLOOKUP($BB42,Entm,24,FALSE))</f>
        <v>#N/A</v>
      </c>
      <c r="BY43" s="384"/>
      <c r="BZ43" s="384"/>
      <c r="CA43" s="384"/>
      <c r="CB43" s="385"/>
      <c r="CC43" s="383" t="e">
        <f>IF(ISERROR($AY42),VLOOKUP($BB42,Entf,30,FALSE),VLOOKUP($BB42,Entm,31,FALSE))</f>
        <v>#N/A</v>
      </c>
      <c r="CD43" s="384"/>
      <c r="CE43" s="384"/>
      <c r="CF43" s="384"/>
      <c r="CG43" s="385"/>
      <c r="CH43" s="383" t="e">
        <f>IF(ISERROR($AY42),VLOOKUP($BB42,Entf,33,FALSE),VLOOKUP($BB42,Entm,34,FALSE))</f>
        <v>#N/A</v>
      </c>
      <c r="CI43" s="384"/>
      <c r="CJ43" s="384"/>
      <c r="CK43" s="385"/>
      <c r="CL43" s="383" t="e">
        <f>IF(ISERROR($AY42),VLOOKUP($BB42,Entf,36,FALSE),VLOOKUP($BB42,Entm,37,FALSE))</f>
        <v>#N/A</v>
      </c>
      <c r="CM43" s="384"/>
      <c r="CN43" s="384"/>
      <c r="CO43" s="385"/>
    </row>
    <row r="44" spans="1:93" ht="12" customHeight="1" thickBot="1">
      <c r="A44" s="69">
        <f t="shared" si="12"/>
      </c>
      <c r="B44" s="69">
        <f t="shared" si="13"/>
      </c>
      <c r="C44" s="69">
        <f t="shared" si="14"/>
      </c>
      <c r="D44" s="80">
        <f t="shared" si="15"/>
      </c>
      <c r="E44" s="98">
        <f t="shared" si="16"/>
        <v>151</v>
      </c>
      <c r="F44" s="105">
        <f t="shared" si="17"/>
        <v>0</v>
      </c>
      <c r="G44" s="106"/>
      <c r="H44" s="107"/>
      <c r="I44" s="71">
        <f t="shared" si="27"/>
        <v>0</v>
      </c>
      <c r="J44" s="78">
        <f t="shared" si="18"/>
        <v>0</v>
      </c>
      <c r="K44" s="54" t="e">
        <f t="shared" si="19"/>
        <v>#N/A</v>
      </c>
      <c r="L44" s="55">
        <f t="shared" si="20"/>
        <v>0</v>
      </c>
      <c r="M44" s="148"/>
      <c r="N44" s="58">
        <f t="shared" si="31"/>
      </c>
      <c r="O44" s="245">
        <f t="shared" si="32"/>
      </c>
      <c r="P44" s="243">
        <f t="shared" si="33"/>
      </c>
      <c r="Q44" s="254">
        <f t="shared" si="34"/>
      </c>
      <c r="R44" s="254">
        <f t="shared" si="35"/>
      </c>
      <c r="S44" s="109"/>
      <c r="T44" s="148"/>
      <c r="U44" s="58">
        <f t="shared" si="36"/>
      </c>
      <c r="V44" s="243">
        <f t="shared" si="37"/>
      </c>
      <c r="W44" s="243">
        <f t="shared" si="38"/>
      </c>
      <c r="X44" s="254">
        <f t="shared" si="39"/>
      </c>
      <c r="Y44" s="254">
        <f t="shared" si="40"/>
      </c>
      <c r="Z44" s="109"/>
      <c r="AA44" s="148"/>
      <c r="AB44" s="58">
        <f t="shared" si="41"/>
      </c>
      <c r="AC44" s="243">
        <f t="shared" si="42"/>
      </c>
      <c r="AD44" s="243">
        <f t="shared" si="43"/>
      </c>
      <c r="AE44" s="254">
        <f t="shared" si="44"/>
      </c>
      <c r="AF44" s="254">
        <f t="shared" si="45"/>
      </c>
      <c r="AG44" s="109"/>
      <c r="AH44" s="108"/>
      <c r="AI44" s="58">
        <f t="shared" si="22"/>
      </c>
      <c r="AJ44" s="109"/>
      <c r="AK44" s="108"/>
      <c r="AL44" s="126">
        <f t="shared" si="23"/>
      </c>
      <c r="AM44" s="146"/>
      <c r="AN44" s="195" t="str">
        <f t="shared" si="24"/>
        <v>　　</v>
      </c>
      <c r="AO44" s="56"/>
      <c r="AP44" s="56"/>
      <c r="AQ44" s="56"/>
      <c r="AR44" s="56"/>
      <c r="AS44" s="56"/>
      <c r="AT44" s="56">
        <v>35</v>
      </c>
      <c r="AU44" s="53">
        <f t="shared" si="25"/>
      </c>
      <c r="AV44" s="61"/>
      <c r="AW44" s="272">
        <f>IF($K$2=4,'種目コード_小学生'!D52,IF($K$2=1,'種目コード_一般'!D52,'種目コード'!D52))</f>
      </c>
      <c r="AX44" s="276">
        <f t="shared" si="30"/>
      </c>
      <c r="AY44" s="102" t="e">
        <f>VLOOKUP(1+AY42,$C$10:$C$160,1,FALSE)</f>
        <v>#N/A</v>
      </c>
      <c r="AZ44" s="102" t="e">
        <f>IF(ISERROR(AY44),VLOOKUP(1+AZ42,$D$10:$D$160,1,FALSE),0)</f>
        <v>#N/A</v>
      </c>
      <c r="BA44" s="102">
        <v>13</v>
      </c>
      <c r="BB44" s="371" t="e">
        <f>IF(ISERROR($AY44),VLOOKUP(AZ44,Entf,3,FALSE),VLOOKUP(AY44,Entm,4,FALSE))</f>
        <v>#N/A</v>
      </c>
      <c r="BC44" s="372"/>
      <c r="BD44" s="371" t="e">
        <f>IF(ISERROR($AY44),VLOOKUP($BB44,Entf,5,FALSE),VLOOKUP($BB44,Entm,6,FALSE))</f>
        <v>#N/A</v>
      </c>
      <c r="BE44" s="375"/>
      <c r="BF44" s="372"/>
      <c r="BG44" s="371" t="e">
        <f>IF(ISERROR($AY44),VLOOKUP($BB44,Entf,6,FALSE),VLOOKUP($BB44,Entm,7,FALSE))</f>
        <v>#N/A</v>
      </c>
      <c r="BH44" s="375"/>
      <c r="BI44" s="375"/>
      <c r="BJ44" s="375"/>
      <c r="BK44" s="375"/>
      <c r="BL44" s="372"/>
      <c r="BM44" s="371">
        <f>IF(ISERROR(AY44),IF(ISERROR(AZ44),"","女"),"男")</f>
      </c>
      <c r="BN44" s="372"/>
      <c r="BO44" s="386" t="e">
        <f>IF(ISERROR($AY44),VLOOKUP($BB44,Entf,37,FALSE),VLOOKUP($BB44,Entm,38,FALSE))</f>
        <v>#N/A</v>
      </c>
      <c r="BP44" s="387"/>
      <c r="BQ44" s="387"/>
      <c r="BR44" s="388"/>
      <c r="BS44" s="368" t="e">
        <f>IF(ISERROR($AY44),VLOOKUP($BB44,Entf,10,FALSE),VLOOKUP($BB44,Entm,11,FALSE))</f>
        <v>#N/A</v>
      </c>
      <c r="BT44" s="369"/>
      <c r="BU44" s="369"/>
      <c r="BV44" s="369"/>
      <c r="BW44" s="370"/>
      <c r="BX44" s="368" t="e">
        <f>IF(ISERROR($AY44),VLOOKUP($BB44,Entf,17,FALSE),VLOOKUP($BB44,Entm,18,FALSE))</f>
        <v>#N/A</v>
      </c>
      <c r="BY44" s="369"/>
      <c r="BZ44" s="369"/>
      <c r="CA44" s="369"/>
      <c r="CB44" s="370"/>
      <c r="CC44" s="368" t="e">
        <f>IF(ISERROR($AY44),VLOOKUP($BB44,Entf,24,FALSE),VLOOKUP($BB44,Entm,25,FALSE))</f>
        <v>#N/A</v>
      </c>
      <c r="CD44" s="369"/>
      <c r="CE44" s="369"/>
      <c r="CF44" s="369"/>
      <c r="CG44" s="370"/>
      <c r="CH44" s="368" t="e">
        <f>IF(ISERROR($AY44),VLOOKUP($BB44,Entf,31,FALSE),VLOOKUP($BB44,Entm,32,FALSE))</f>
        <v>#N/A</v>
      </c>
      <c r="CI44" s="369"/>
      <c r="CJ44" s="369"/>
      <c r="CK44" s="370"/>
      <c r="CL44" s="368" t="e">
        <f>IF(ISERROR($AY44),VLOOKUP($BB44,Entf,34,FALSE),VLOOKUP($BB44,Entm,35,FALSE))</f>
        <v>#N/A</v>
      </c>
      <c r="CM44" s="369"/>
      <c r="CN44" s="369"/>
      <c r="CO44" s="370"/>
    </row>
    <row r="45" spans="1:93" ht="12" customHeight="1" thickBot="1">
      <c r="A45" s="69">
        <f t="shared" si="12"/>
      </c>
      <c r="B45" s="69">
        <f t="shared" si="13"/>
      </c>
      <c r="C45" s="69">
        <f t="shared" si="14"/>
      </c>
      <c r="D45" s="80">
        <f t="shared" si="15"/>
      </c>
      <c r="E45" s="98">
        <f t="shared" si="16"/>
        <v>151</v>
      </c>
      <c r="F45" s="105">
        <f t="shared" si="17"/>
        <v>0</v>
      </c>
      <c r="G45" s="106"/>
      <c r="H45" s="107"/>
      <c r="I45" s="71">
        <f t="shared" si="27"/>
        <v>0</v>
      </c>
      <c r="J45" s="78">
        <f t="shared" si="18"/>
        <v>0</v>
      </c>
      <c r="K45" s="54" t="e">
        <f t="shared" si="19"/>
        <v>#N/A</v>
      </c>
      <c r="L45" s="55">
        <f t="shared" si="20"/>
        <v>0</v>
      </c>
      <c r="M45" s="148"/>
      <c r="N45" s="58">
        <f t="shared" si="31"/>
      </c>
      <c r="O45" s="245">
        <f t="shared" si="32"/>
      </c>
      <c r="P45" s="243">
        <f t="shared" si="33"/>
      </c>
      <c r="Q45" s="254">
        <f t="shared" si="34"/>
      </c>
      <c r="R45" s="254">
        <f t="shared" si="35"/>
      </c>
      <c r="S45" s="109"/>
      <c r="T45" s="148"/>
      <c r="U45" s="58">
        <f t="shared" si="36"/>
      </c>
      <c r="V45" s="243">
        <f t="shared" si="37"/>
      </c>
      <c r="W45" s="243">
        <f t="shared" si="38"/>
      </c>
      <c r="X45" s="254">
        <f t="shared" si="39"/>
      </c>
      <c r="Y45" s="254">
        <f t="shared" si="40"/>
      </c>
      <c r="Z45" s="109"/>
      <c r="AA45" s="148"/>
      <c r="AB45" s="58">
        <f t="shared" si="41"/>
      </c>
      <c r="AC45" s="243">
        <f t="shared" si="42"/>
      </c>
      <c r="AD45" s="243">
        <f t="shared" si="43"/>
      </c>
      <c r="AE45" s="254">
        <f t="shared" si="44"/>
      </c>
      <c r="AF45" s="254">
        <f t="shared" si="45"/>
      </c>
      <c r="AG45" s="109"/>
      <c r="AH45" s="108"/>
      <c r="AI45" s="58">
        <f t="shared" si="22"/>
      </c>
      <c r="AJ45" s="109"/>
      <c r="AK45" s="108"/>
      <c r="AL45" s="126">
        <f t="shared" si="23"/>
      </c>
      <c r="AM45" s="146"/>
      <c r="AN45" s="195" t="str">
        <f t="shared" si="24"/>
        <v>　　</v>
      </c>
      <c r="AO45" s="56"/>
      <c r="AP45" s="56"/>
      <c r="AQ45" s="56"/>
      <c r="AR45" s="56"/>
      <c r="AS45" s="56"/>
      <c r="AT45" s="56">
        <v>36</v>
      </c>
      <c r="AU45" s="53">
        <f t="shared" si="25"/>
      </c>
      <c r="AV45" s="61"/>
      <c r="AW45" s="272">
        <f>IF($K$2=4,'種目コード_小学生'!D53,IF($K$2=1,'種目コード_一般'!D53,'種目コード'!D53))</f>
      </c>
      <c r="AX45" s="276">
        <f t="shared" si="30"/>
      </c>
      <c r="BB45" s="373"/>
      <c r="BC45" s="374"/>
      <c r="BD45" s="373"/>
      <c r="BE45" s="376"/>
      <c r="BF45" s="374"/>
      <c r="BG45" s="377" t="e">
        <f>IF(ISERROR($AY44),VLOOKUP($BB44,Entf,7,FALSE),VLOOKUP($BB44,Entm,8,FALSE))</f>
        <v>#N/A</v>
      </c>
      <c r="BH45" s="378"/>
      <c r="BI45" s="378"/>
      <c r="BJ45" s="378"/>
      <c r="BK45" s="378"/>
      <c r="BL45" s="379"/>
      <c r="BM45" s="373"/>
      <c r="BN45" s="374"/>
      <c r="BO45" s="380" t="e">
        <f>IF(ISERROR($AY44),VLOOKUP($BB44,Entf,9,FALSE),VLOOKUP($BB44,Entm,10,FALSE))</f>
        <v>#N/A</v>
      </c>
      <c r="BP45" s="381"/>
      <c r="BQ45" s="381"/>
      <c r="BR45" s="382"/>
      <c r="BS45" s="383" t="e">
        <f>IF(ISERROR($AY44),VLOOKUP($BB44,Entf,16,FALSE),VLOOKUP($BB44,Entm,17,FALSE))</f>
        <v>#N/A</v>
      </c>
      <c r="BT45" s="384"/>
      <c r="BU45" s="384"/>
      <c r="BV45" s="384"/>
      <c r="BW45" s="385"/>
      <c r="BX45" s="383" t="e">
        <f>IF(ISERROR($AY44),VLOOKUP($BB44,Entf,23,FALSE),VLOOKUP($BB44,Entm,24,FALSE))</f>
        <v>#N/A</v>
      </c>
      <c r="BY45" s="384"/>
      <c r="BZ45" s="384"/>
      <c r="CA45" s="384"/>
      <c r="CB45" s="385"/>
      <c r="CC45" s="383" t="e">
        <f>IF(ISERROR($AY44),VLOOKUP($BB44,Entf,30,FALSE),VLOOKUP($BB44,Entm,31,FALSE))</f>
        <v>#N/A</v>
      </c>
      <c r="CD45" s="384"/>
      <c r="CE45" s="384"/>
      <c r="CF45" s="384"/>
      <c r="CG45" s="385"/>
      <c r="CH45" s="383" t="e">
        <f>IF(ISERROR($AY44),VLOOKUP($BB44,Entf,33,FALSE),VLOOKUP($BB44,Entm,34,FALSE))</f>
        <v>#N/A</v>
      </c>
      <c r="CI45" s="384"/>
      <c r="CJ45" s="384"/>
      <c r="CK45" s="385"/>
      <c r="CL45" s="383" t="e">
        <f>IF(ISERROR($AY44),VLOOKUP($BB44,Entf,36,FALSE),VLOOKUP($BB44,Entm,37,FALSE))</f>
        <v>#N/A</v>
      </c>
      <c r="CM45" s="384"/>
      <c r="CN45" s="384"/>
      <c r="CO45" s="385"/>
    </row>
    <row r="46" spans="1:93" ht="12" customHeight="1" thickBot="1">
      <c r="A46" s="69">
        <f t="shared" si="12"/>
      </c>
      <c r="B46" s="69">
        <f t="shared" si="13"/>
      </c>
      <c r="C46" s="69">
        <f t="shared" si="14"/>
      </c>
      <c r="D46" s="80">
        <f t="shared" si="15"/>
      </c>
      <c r="E46" s="98">
        <f t="shared" si="16"/>
        <v>151</v>
      </c>
      <c r="F46" s="105">
        <f t="shared" si="17"/>
        <v>0</v>
      </c>
      <c r="G46" s="106"/>
      <c r="H46" s="107"/>
      <c r="I46" s="71">
        <f t="shared" si="27"/>
        <v>0</v>
      </c>
      <c r="J46" s="78">
        <f t="shared" si="18"/>
        <v>0</v>
      </c>
      <c r="K46" s="54" t="e">
        <f t="shared" si="19"/>
        <v>#N/A</v>
      </c>
      <c r="L46" s="55">
        <f t="shared" si="20"/>
        <v>0</v>
      </c>
      <c r="M46" s="148"/>
      <c r="N46" s="58">
        <f t="shared" si="31"/>
      </c>
      <c r="O46" s="245">
        <f t="shared" si="32"/>
      </c>
      <c r="P46" s="243">
        <f t="shared" si="33"/>
      </c>
      <c r="Q46" s="254">
        <f t="shared" si="34"/>
      </c>
      <c r="R46" s="254">
        <f t="shared" si="35"/>
      </c>
      <c r="S46" s="109"/>
      <c r="T46" s="148"/>
      <c r="U46" s="58">
        <f t="shared" si="36"/>
      </c>
      <c r="V46" s="243">
        <f t="shared" si="37"/>
      </c>
      <c r="W46" s="243">
        <f t="shared" si="38"/>
      </c>
      <c r="X46" s="254">
        <f t="shared" si="39"/>
      </c>
      <c r="Y46" s="254">
        <f t="shared" si="40"/>
      </c>
      <c r="Z46" s="109"/>
      <c r="AA46" s="148"/>
      <c r="AB46" s="58">
        <f t="shared" si="41"/>
      </c>
      <c r="AC46" s="243">
        <f t="shared" si="42"/>
      </c>
      <c r="AD46" s="243">
        <f t="shared" si="43"/>
      </c>
      <c r="AE46" s="254">
        <f t="shared" si="44"/>
      </c>
      <c r="AF46" s="254">
        <f t="shared" si="45"/>
      </c>
      <c r="AG46" s="109"/>
      <c r="AH46" s="108"/>
      <c r="AI46" s="58">
        <f t="shared" si="22"/>
      </c>
      <c r="AJ46" s="109"/>
      <c r="AK46" s="108"/>
      <c r="AL46" s="126">
        <f t="shared" si="23"/>
      </c>
      <c r="AM46" s="146"/>
      <c r="AN46" s="195" t="str">
        <f t="shared" si="24"/>
        <v>　　</v>
      </c>
      <c r="AO46" s="56"/>
      <c r="AP46" s="56"/>
      <c r="AQ46" s="56"/>
      <c r="AR46" s="56"/>
      <c r="AS46" s="56"/>
      <c r="AT46" s="56"/>
      <c r="AU46" s="61"/>
      <c r="AV46" s="61"/>
      <c r="AW46" s="274">
        <f>IF($K$2=4,'種目コード_小学生'!D54,IF($K$2=1,'種目コード_一般'!D54,'種目コード'!D54))</f>
      </c>
      <c r="AX46" s="276">
        <f t="shared" si="30"/>
      </c>
      <c r="AY46" s="102" t="e">
        <f>VLOOKUP(1+AY44,$C$10:$C$160,1,FALSE)</f>
        <v>#N/A</v>
      </c>
      <c r="AZ46" s="102" t="e">
        <f>IF(ISERROR(AY46),VLOOKUP(1+AZ44,$D$10:$D$160,1,FALSE),0)</f>
        <v>#N/A</v>
      </c>
      <c r="BA46" s="102">
        <v>14</v>
      </c>
      <c r="BB46" s="371" t="e">
        <f>IF(ISERROR($AY46),VLOOKUP(AZ46,Entf,3,FALSE),VLOOKUP(AY46,Entm,4,FALSE))</f>
        <v>#N/A</v>
      </c>
      <c r="BC46" s="372"/>
      <c r="BD46" s="371" t="e">
        <f>IF(ISERROR($AY46),VLOOKUP($BB46,Entf,5,FALSE),VLOOKUP($BB46,Entm,6,FALSE))</f>
        <v>#N/A</v>
      </c>
      <c r="BE46" s="375"/>
      <c r="BF46" s="372"/>
      <c r="BG46" s="371" t="e">
        <f>IF(ISERROR($AY46),VLOOKUP($BB46,Entf,6,FALSE),VLOOKUP($BB46,Entm,7,FALSE))</f>
        <v>#N/A</v>
      </c>
      <c r="BH46" s="375"/>
      <c r="BI46" s="375"/>
      <c r="BJ46" s="375"/>
      <c r="BK46" s="375"/>
      <c r="BL46" s="372"/>
      <c r="BM46" s="371">
        <f>IF(ISERROR(AY46),IF(ISERROR(AZ46),"","女"),"男")</f>
      </c>
      <c r="BN46" s="372"/>
      <c r="BO46" s="386" t="e">
        <f>IF(ISERROR($AY46),VLOOKUP($BB46,Entf,37,FALSE),VLOOKUP($BB46,Entm,38,FALSE))</f>
        <v>#N/A</v>
      </c>
      <c r="BP46" s="387"/>
      <c r="BQ46" s="387"/>
      <c r="BR46" s="388"/>
      <c r="BS46" s="368" t="e">
        <f>IF(ISERROR($AY46),VLOOKUP($BB46,Entf,10,FALSE),VLOOKUP($BB46,Entm,11,FALSE))</f>
        <v>#N/A</v>
      </c>
      <c r="BT46" s="369"/>
      <c r="BU46" s="369"/>
      <c r="BV46" s="369"/>
      <c r="BW46" s="370"/>
      <c r="BX46" s="368" t="e">
        <f>IF(ISERROR($AY46),VLOOKUP($BB46,Entf,17,FALSE),VLOOKUP($BB46,Entm,18,FALSE))</f>
        <v>#N/A</v>
      </c>
      <c r="BY46" s="369"/>
      <c r="BZ46" s="369"/>
      <c r="CA46" s="369"/>
      <c r="CB46" s="370"/>
      <c r="CC46" s="368" t="e">
        <f>IF(ISERROR($AY46),VLOOKUP($BB46,Entf,24,FALSE),VLOOKUP($BB46,Entm,25,FALSE))</f>
        <v>#N/A</v>
      </c>
      <c r="CD46" s="369"/>
      <c r="CE46" s="369"/>
      <c r="CF46" s="369"/>
      <c r="CG46" s="370"/>
      <c r="CH46" s="368" t="e">
        <f>IF(ISERROR($AY46),VLOOKUP($BB46,Entf,31,FALSE),VLOOKUP($BB46,Entm,32,FALSE))</f>
        <v>#N/A</v>
      </c>
      <c r="CI46" s="369"/>
      <c r="CJ46" s="369"/>
      <c r="CK46" s="370"/>
      <c r="CL46" s="368" t="e">
        <f>IF(ISERROR($AY46),VLOOKUP($BB46,Entf,34,FALSE),VLOOKUP($BB46,Entm,35,FALSE))</f>
        <v>#N/A</v>
      </c>
      <c r="CM46" s="369"/>
      <c r="CN46" s="369"/>
      <c r="CO46" s="370"/>
    </row>
    <row r="47" spans="1:93" ht="12" customHeight="1" thickBot="1">
      <c r="A47" s="69">
        <f t="shared" si="12"/>
      </c>
      <c r="B47" s="69">
        <f t="shared" si="13"/>
      </c>
      <c r="C47" s="69">
        <f t="shared" si="14"/>
      </c>
      <c r="D47" s="80">
        <f t="shared" si="15"/>
      </c>
      <c r="E47" s="98">
        <f t="shared" si="16"/>
        <v>151</v>
      </c>
      <c r="F47" s="105">
        <f t="shared" si="17"/>
        <v>0</v>
      </c>
      <c r="G47" s="106"/>
      <c r="H47" s="107"/>
      <c r="I47" s="71">
        <f t="shared" si="27"/>
        <v>0</v>
      </c>
      <c r="J47" s="78">
        <f t="shared" si="18"/>
        <v>0</v>
      </c>
      <c r="K47" s="54" t="e">
        <f t="shared" si="19"/>
        <v>#N/A</v>
      </c>
      <c r="L47" s="55">
        <f t="shared" si="20"/>
        <v>0</v>
      </c>
      <c r="M47" s="148"/>
      <c r="N47" s="58">
        <f t="shared" si="31"/>
      </c>
      <c r="O47" s="245">
        <f t="shared" si="32"/>
      </c>
      <c r="P47" s="243">
        <f t="shared" si="33"/>
      </c>
      <c r="Q47" s="254">
        <f t="shared" si="34"/>
      </c>
      <c r="R47" s="254">
        <f t="shared" si="35"/>
      </c>
      <c r="S47" s="109"/>
      <c r="T47" s="148"/>
      <c r="U47" s="58">
        <f t="shared" si="36"/>
      </c>
      <c r="V47" s="243">
        <f t="shared" si="37"/>
      </c>
      <c r="W47" s="243">
        <f t="shared" si="38"/>
      </c>
      <c r="X47" s="254">
        <f t="shared" si="39"/>
      </c>
      <c r="Y47" s="254">
        <f t="shared" si="40"/>
      </c>
      <c r="Z47" s="109"/>
      <c r="AA47" s="148"/>
      <c r="AB47" s="58">
        <f t="shared" si="41"/>
      </c>
      <c r="AC47" s="243">
        <f t="shared" si="42"/>
      </c>
      <c r="AD47" s="243">
        <f t="shared" si="43"/>
      </c>
      <c r="AE47" s="254">
        <f t="shared" si="44"/>
      </c>
      <c r="AF47" s="254">
        <f t="shared" si="45"/>
      </c>
      <c r="AG47" s="109"/>
      <c r="AH47" s="108"/>
      <c r="AI47" s="58">
        <f t="shared" si="22"/>
      </c>
      <c r="AJ47" s="109"/>
      <c r="AK47" s="108"/>
      <c r="AL47" s="126">
        <f t="shared" si="23"/>
      </c>
      <c r="AM47" s="146"/>
      <c r="AN47" s="195" t="str">
        <f t="shared" si="24"/>
        <v>　　</v>
      </c>
      <c r="AO47" s="56"/>
      <c r="AP47" s="56"/>
      <c r="AQ47" s="56"/>
      <c r="AR47" s="56"/>
      <c r="AS47" s="56"/>
      <c r="AT47" s="56"/>
      <c r="AU47" s="61"/>
      <c r="AV47" s="61"/>
      <c r="AW47" s="280">
        <f>IF($K$2=4,'種目コード_小学生'!D55,IF($K$2=1,'種目コード_一般'!D55,'種目コード'!D55))</f>
      </c>
      <c r="AX47" s="276">
        <f t="shared" si="30"/>
      </c>
      <c r="BB47" s="373"/>
      <c r="BC47" s="374"/>
      <c r="BD47" s="373"/>
      <c r="BE47" s="376"/>
      <c r="BF47" s="374"/>
      <c r="BG47" s="377" t="e">
        <f>IF(ISERROR($AY46),VLOOKUP($BB46,Entf,7,FALSE),VLOOKUP($BB46,Entm,8,FALSE))</f>
        <v>#N/A</v>
      </c>
      <c r="BH47" s="378"/>
      <c r="BI47" s="378"/>
      <c r="BJ47" s="378"/>
      <c r="BK47" s="378"/>
      <c r="BL47" s="379"/>
      <c r="BM47" s="373"/>
      <c r="BN47" s="374"/>
      <c r="BO47" s="380" t="e">
        <f>IF(ISERROR($AY46),VLOOKUP($BB46,Entf,9,FALSE),VLOOKUP($BB46,Entm,10,FALSE))</f>
        <v>#N/A</v>
      </c>
      <c r="BP47" s="381"/>
      <c r="BQ47" s="381"/>
      <c r="BR47" s="382"/>
      <c r="BS47" s="383" t="e">
        <f>IF(ISERROR($AY46),VLOOKUP($BB46,Entf,16,FALSE),VLOOKUP($BB46,Entm,17,FALSE))</f>
        <v>#N/A</v>
      </c>
      <c r="BT47" s="384"/>
      <c r="BU47" s="384"/>
      <c r="BV47" s="384"/>
      <c r="BW47" s="385"/>
      <c r="BX47" s="383" t="e">
        <f>IF(ISERROR($AY46),VLOOKUP($BB46,Entf,23,FALSE),VLOOKUP($BB46,Entm,24,FALSE))</f>
        <v>#N/A</v>
      </c>
      <c r="BY47" s="384"/>
      <c r="BZ47" s="384"/>
      <c r="CA47" s="384"/>
      <c r="CB47" s="385"/>
      <c r="CC47" s="383" t="e">
        <f>IF(ISERROR($AY46),VLOOKUP($BB46,Entf,30,FALSE),VLOOKUP($BB46,Entm,31,FALSE))</f>
        <v>#N/A</v>
      </c>
      <c r="CD47" s="384"/>
      <c r="CE47" s="384"/>
      <c r="CF47" s="384"/>
      <c r="CG47" s="385"/>
      <c r="CH47" s="383" t="e">
        <f>IF(ISERROR($AY46),VLOOKUP($BB46,Entf,33,FALSE),VLOOKUP($BB46,Entm,34,FALSE))</f>
        <v>#N/A</v>
      </c>
      <c r="CI47" s="384"/>
      <c r="CJ47" s="384"/>
      <c r="CK47" s="385"/>
      <c r="CL47" s="383" t="e">
        <f>IF(ISERROR($AY46),VLOOKUP($BB46,Entf,36,FALSE),VLOOKUP($BB46,Entm,37,FALSE))</f>
        <v>#N/A</v>
      </c>
      <c r="CM47" s="384"/>
      <c r="CN47" s="384"/>
      <c r="CO47" s="385"/>
    </row>
    <row r="48" spans="1:93" ht="12" customHeight="1" thickBot="1">
      <c r="A48" s="69">
        <f t="shared" si="12"/>
      </c>
      <c r="B48" s="69">
        <f t="shared" si="13"/>
      </c>
      <c r="C48" s="69">
        <f t="shared" si="14"/>
      </c>
      <c r="D48" s="80">
        <f t="shared" si="15"/>
      </c>
      <c r="E48" s="98">
        <f t="shared" si="16"/>
        <v>151</v>
      </c>
      <c r="F48" s="105">
        <f t="shared" si="17"/>
        <v>0</v>
      </c>
      <c r="G48" s="106"/>
      <c r="H48" s="107"/>
      <c r="I48" s="71">
        <f t="shared" si="27"/>
        <v>0</v>
      </c>
      <c r="J48" s="78">
        <f t="shared" si="18"/>
        <v>0</v>
      </c>
      <c r="K48" s="54" t="e">
        <f t="shared" si="19"/>
        <v>#N/A</v>
      </c>
      <c r="L48" s="55">
        <f t="shared" si="20"/>
        <v>0</v>
      </c>
      <c r="M48" s="148"/>
      <c r="N48" s="58">
        <f t="shared" si="31"/>
      </c>
      <c r="O48" s="245">
        <f t="shared" si="32"/>
      </c>
      <c r="P48" s="243">
        <f t="shared" si="33"/>
      </c>
      <c r="Q48" s="254">
        <f t="shared" si="34"/>
      </c>
      <c r="R48" s="254">
        <f t="shared" si="35"/>
      </c>
      <c r="S48" s="109"/>
      <c r="T48" s="148"/>
      <c r="U48" s="58">
        <f t="shared" si="36"/>
      </c>
      <c r="V48" s="243">
        <f t="shared" si="37"/>
      </c>
      <c r="W48" s="243">
        <f t="shared" si="38"/>
      </c>
      <c r="X48" s="254">
        <f t="shared" si="39"/>
      </c>
      <c r="Y48" s="254">
        <f t="shared" si="40"/>
      </c>
      <c r="Z48" s="109"/>
      <c r="AA48" s="148"/>
      <c r="AB48" s="58">
        <f t="shared" si="41"/>
      </c>
      <c r="AC48" s="243">
        <f t="shared" si="42"/>
      </c>
      <c r="AD48" s="243">
        <f t="shared" si="43"/>
      </c>
      <c r="AE48" s="254">
        <f t="shared" si="44"/>
      </c>
      <c r="AF48" s="254">
        <f t="shared" si="45"/>
      </c>
      <c r="AG48" s="109"/>
      <c r="AH48" s="108"/>
      <c r="AI48" s="58">
        <f t="shared" si="22"/>
      </c>
      <c r="AJ48" s="109"/>
      <c r="AK48" s="108"/>
      <c r="AL48" s="126">
        <f t="shared" si="23"/>
      </c>
      <c r="AM48" s="146"/>
      <c r="AN48" s="195" t="str">
        <f t="shared" si="24"/>
        <v>　　</v>
      </c>
      <c r="AO48" s="56"/>
      <c r="AP48" s="56"/>
      <c r="AQ48" s="56"/>
      <c r="AR48" s="56"/>
      <c r="AS48" s="56"/>
      <c r="AT48" s="56"/>
      <c r="AU48" s="61"/>
      <c r="AV48" s="61"/>
      <c r="AW48" s="279" t="s">
        <v>225</v>
      </c>
      <c r="AX48" s="275">
        <f>COUNTIF($AX$69:$AX$74,"&gt;0")</f>
        <v>0</v>
      </c>
      <c r="AY48" s="102" t="e">
        <f>VLOOKUP(1+AY46,$C$10:$C$160,1,FALSE)</f>
        <v>#N/A</v>
      </c>
      <c r="AZ48" s="102" t="e">
        <f>IF(ISERROR(AY48),VLOOKUP(1+AZ46,$D$10:$D$160,1,FALSE),0)</f>
        <v>#N/A</v>
      </c>
      <c r="BA48" s="102">
        <v>15</v>
      </c>
      <c r="BB48" s="371" t="e">
        <f>IF(ISERROR($AY48),VLOOKUP(AZ48,Entf,3,FALSE),VLOOKUP(AY48,Entm,4,FALSE))</f>
        <v>#N/A</v>
      </c>
      <c r="BC48" s="372"/>
      <c r="BD48" s="371" t="e">
        <f>IF(ISERROR($AY48),VLOOKUP($BB48,Entf,5,FALSE),VLOOKUP($BB48,Entm,6,FALSE))</f>
        <v>#N/A</v>
      </c>
      <c r="BE48" s="375"/>
      <c r="BF48" s="372"/>
      <c r="BG48" s="371" t="e">
        <f>IF(ISERROR($AY48),VLOOKUP($BB48,Entf,6,FALSE),VLOOKUP($BB48,Entm,7,FALSE))</f>
        <v>#N/A</v>
      </c>
      <c r="BH48" s="375"/>
      <c r="BI48" s="375"/>
      <c r="BJ48" s="375"/>
      <c r="BK48" s="375"/>
      <c r="BL48" s="372"/>
      <c r="BM48" s="371">
        <f>IF(ISERROR(AY48),IF(ISERROR(AZ48),"","女"),"男")</f>
      </c>
      <c r="BN48" s="372"/>
      <c r="BO48" s="386" t="e">
        <f>IF(ISERROR($AY48),VLOOKUP($BB48,Entf,37,FALSE),VLOOKUP($BB48,Entm,38,FALSE))</f>
        <v>#N/A</v>
      </c>
      <c r="BP48" s="387"/>
      <c r="BQ48" s="387"/>
      <c r="BR48" s="388"/>
      <c r="BS48" s="368" t="e">
        <f>IF(ISERROR($AY48),VLOOKUP($BB48,Entf,10,FALSE),VLOOKUP($BB48,Entm,11,FALSE))</f>
        <v>#N/A</v>
      </c>
      <c r="BT48" s="369"/>
      <c r="BU48" s="369"/>
      <c r="BV48" s="369"/>
      <c r="BW48" s="370"/>
      <c r="BX48" s="368" t="e">
        <f>IF(ISERROR($AY48),VLOOKUP($BB48,Entf,17,FALSE),VLOOKUP($BB48,Entm,18,FALSE))</f>
        <v>#N/A</v>
      </c>
      <c r="BY48" s="369"/>
      <c r="BZ48" s="369"/>
      <c r="CA48" s="369"/>
      <c r="CB48" s="370"/>
      <c r="CC48" s="368" t="e">
        <f>IF(ISERROR($AY48),VLOOKUP($BB48,Entf,24,FALSE),VLOOKUP($BB48,Entm,25,FALSE))</f>
        <v>#N/A</v>
      </c>
      <c r="CD48" s="369"/>
      <c r="CE48" s="369"/>
      <c r="CF48" s="369"/>
      <c r="CG48" s="370"/>
      <c r="CH48" s="368" t="e">
        <f>IF(ISERROR($AY48),VLOOKUP($BB48,Entf,31,FALSE),VLOOKUP($BB48,Entm,32,FALSE))</f>
        <v>#N/A</v>
      </c>
      <c r="CI48" s="369"/>
      <c r="CJ48" s="369"/>
      <c r="CK48" s="370"/>
      <c r="CL48" s="368" t="e">
        <f>IF(ISERROR($AY48),VLOOKUP($BB48,Entf,34,FALSE),VLOOKUP($BB48,Entm,35,FALSE))</f>
        <v>#N/A</v>
      </c>
      <c r="CM48" s="369"/>
      <c r="CN48" s="369"/>
      <c r="CO48" s="370"/>
    </row>
    <row r="49" spans="1:93" ht="12" customHeight="1" thickBot="1">
      <c r="A49" s="69">
        <f t="shared" si="12"/>
      </c>
      <c r="B49" s="69">
        <f t="shared" si="13"/>
      </c>
      <c r="C49" s="69">
        <f t="shared" si="14"/>
      </c>
      <c r="D49" s="80">
        <f t="shared" si="15"/>
      </c>
      <c r="E49" s="98">
        <f t="shared" si="16"/>
        <v>151</v>
      </c>
      <c r="F49" s="105">
        <f t="shared" si="17"/>
        <v>0</v>
      </c>
      <c r="G49" s="106"/>
      <c r="H49" s="107"/>
      <c r="I49" s="71">
        <f t="shared" si="27"/>
        <v>0</v>
      </c>
      <c r="J49" s="78">
        <f t="shared" si="18"/>
        <v>0</v>
      </c>
      <c r="K49" s="54" t="e">
        <f t="shared" si="19"/>
        <v>#N/A</v>
      </c>
      <c r="L49" s="55">
        <f t="shared" si="20"/>
        <v>0</v>
      </c>
      <c r="M49" s="148"/>
      <c r="N49" s="58">
        <f t="shared" si="31"/>
      </c>
      <c r="O49" s="245">
        <f t="shared" si="32"/>
      </c>
      <c r="P49" s="243">
        <f t="shared" si="33"/>
      </c>
      <c r="Q49" s="254">
        <f t="shared" si="34"/>
      </c>
      <c r="R49" s="254">
        <f t="shared" si="35"/>
      </c>
      <c r="S49" s="109"/>
      <c r="T49" s="148"/>
      <c r="U49" s="58">
        <f t="shared" si="36"/>
      </c>
      <c r="V49" s="243">
        <f t="shared" si="37"/>
      </c>
      <c r="W49" s="243">
        <f t="shared" si="38"/>
      </c>
      <c r="X49" s="254">
        <f t="shared" si="39"/>
      </c>
      <c r="Y49" s="254">
        <f t="shared" si="40"/>
      </c>
      <c r="Z49" s="109"/>
      <c r="AA49" s="148"/>
      <c r="AB49" s="58">
        <f t="shared" si="41"/>
      </c>
      <c r="AC49" s="243">
        <f t="shared" si="42"/>
      </c>
      <c r="AD49" s="243">
        <f t="shared" si="43"/>
      </c>
      <c r="AE49" s="254">
        <f t="shared" si="44"/>
      </c>
      <c r="AF49" s="254">
        <f t="shared" si="45"/>
      </c>
      <c r="AG49" s="109"/>
      <c r="AH49" s="108"/>
      <c r="AI49" s="58">
        <f t="shared" si="22"/>
      </c>
      <c r="AJ49" s="109"/>
      <c r="AK49" s="108"/>
      <c r="AL49" s="126">
        <f t="shared" si="23"/>
      </c>
      <c r="AM49" s="146"/>
      <c r="AN49" s="195" t="str">
        <f t="shared" si="24"/>
        <v>　　</v>
      </c>
      <c r="AO49" s="56"/>
      <c r="AP49" s="56"/>
      <c r="AQ49" s="56"/>
      <c r="AR49" s="56"/>
      <c r="AS49" s="56"/>
      <c r="AT49" s="56"/>
      <c r="AU49" s="61"/>
      <c r="AV49" s="61"/>
      <c r="AW49" s="178" t="s">
        <v>226</v>
      </c>
      <c r="AX49" s="57">
        <f>COUNTIF($AX$76:$AX$81,"&gt;0")</f>
        <v>0</v>
      </c>
      <c r="BB49" s="373"/>
      <c r="BC49" s="374"/>
      <c r="BD49" s="373"/>
      <c r="BE49" s="376"/>
      <c r="BF49" s="374"/>
      <c r="BG49" s="377" t="e">
        <f>IF(ISERROR($AY48),VLOOKUP($BB48,Entf,7,FALSE),VLOOKUP($BB48,Entm,8,FALSE))</f>
        <v>#N/A</v>
      </c>
      <c r="BH49" s="378"/>
      <c r="BI49" s="378"/>
      <c r="BJ49" s="378"/>
      <c r="BK49" s="378"/>
      <c r="BL49" s="379"/>
      <c r="BM49" s="373"/>
      <c r="BN49" s="374"/>
      <c r="BO49" s="380" t="e">
        <f>IF(ISERROR($AY48),VLOOKUP($BB48,Entf,9,FALSE),VLOOKUP($BB48,Entm,10,FALSE))</f>
        <v>#N/A</v>
      </c>
      <c r="BP49" s="381"/>
      <c r="BQ49" s="381"/>
      <c r="BR49" s="382"/>
      <c r="BS49" s="383" t="e">
        <f>IF(ISERROR($AY48),VLOOKUP($BB48,Entf,16,FALSE),VLOOKUP($BB48,Entm,17,FALSE))</f>
        <v>#N/A</v>
      </c>
      <c r="BT49" s="384"/>
      <c r="BU49" s="384"/>
      <c r="BV49" s="384"/>
      <c r="BW49" s="385"/>
      <c r="BX49" s="383" t="e">
        <f>IF(ISERROR($AY48),VLOOKUP($BB48,Entf,23,FALSE),VLOOKUP($BB48,Entm,24,FALSE))</f>
        <v>#N/A</v>
      </c>
      <c r="BY49" s="384"/>
      <c r="BZ49" s="384"/>
      <c r="CA49" s="384"/>
      <c r="CB49" s="385"/>
      <c r="CC49" s="383" t="e">
        <f>IF(ISERROR($AY48),VLOOKUP($BB48,Entf,30,FALSE),VLOOKUP($BB48,Entm,31,FALSE))</f>
        <v>#N/A</v>
      </c>
      <c r="CD49" s="384"/>
      <c r="CE49" s="384"/>
      <c r="CF49" s="384"/>
      <c r="CG49" s="385"/>
      <c r="CH49" s="383" t="e">
        <f>IF(ISERROR($AY48),VLOOKUP($BB48,Entf,33,FALSE),VLOOKUP($BB48,Entm,34,FALSE))</f>
        <v>#N/A</v>
      </c>
      <c r="CI49" s="384"/>
      <c r="CJ49" s="384"/>
      <c r="CK49" s="385"/>
      <c r="CL49" s="383" t="e">
        <f>IF(ISERROR($AY48),VLOOKUP($BB48,Entf,36,FALSE),VLOOKUP($BB48,Entm,37,FALSE))</f>
        <v>#N/A</v>
      </c>
      <c r="CM49" s="384"/>
      <c r="CN49" s="384"/>
      <c r="CO49" s="385"/>
    </row>
    <row r="50" spans="1:93" ht="12" customHeight="1" thickBot="1">
      <c r="A50" s="69">
        <f t="shared" si="12"/>
      </c>
      <c r="B50" s="69">
        <f t="shared" si="13"/>
      </c>
      <c r="C50" s="69">
        <f t="shared" si="14"/>
      </c>
      <c r="D50" s="80">
        <f t="shared" si="15"/>
      </c>
      <c r="E50" s="98">
        <f t="shared" si="16"/>
        <v>151</v>
      </c>
      <c r="F50" s="105">
        <f t="shared" si="17"/>
        <v>0</v>
      </c>
      <c r="G50" s="106"/>
      <c r="H50" s="107"/>
      <c r="I50" s="71">
        <f t="shared" si="27"/>
        <v>0</v>
      </c>
      <c r="J50" s="78">
        <f t="shared" si="18"/>
        <v>0</v>
      </c>
      <c r="K50" s="54" t="e">
        <f t="shared" si="19"/>
        <v>#N/A</v>
      </c>
      <c r="L50" s="55">
        <f t="shared" si="20"/>
        <v>0</v>
      </c>
      <c r="M50" s="148"/>
      <c r="N50" s="58">
        <f t="shared" si="31"/>
      </c>
      <c r="O50" s="245">
        <f t="shared" si="32"/>
      </c>
      <c r="P50" s="243">
        <f t="shared" si="33"/>
      </c>
      <c r="Q50" s="254">
        <f t="shared" si="34"/>
      </c>
      <c r="R50" s="254">
        <f t="shared" si="35"/>
      </c>
      <c r="S50" s="109"/>
      <c r="T50" s="148"/>
      <c r="U50" s="58">
        <f t="shared" si="36"/>
      </c>
      <c r="V50" s="243">
        <f t="shared" si="37"/>
      </c>
      <c r="W50" s="243">
        <f t="shared" si="38"/>
      </c>
      <c r="X50" s="254">
        <f t="shared" si="39"/>
      </c>
      <c r="Y50" s="254">
        <f t="shared" si="40"/>
      </c>
      <c r="Z50" s="109"/>
      <c r="AA50" s="148"/>
      <c r="AB50" s="58">
        <f t="shared" si="41"/>
      </c>
      <c r="AC50" s="243">
        <f t="shared" si="42"/>
      </c>
      <c r="AD50" s="243">
        <f t="shared" si="43"/>
      </c>
      <c r="AE50" s="254">
        <f t="shared" si="44"/>
      </c>
      <c r="AF50" s="254">
        <f t="shared" si="45"/>
      </c>
      <c r="AG50" s="109"/>
      <c r="AH50" s="108"/>
      <c r="AI50" s="58">
        <f t="shared" si="22"/>
      </c>
      <c r="AJ50" s="109"/>
      <c r="AK50" s="108"/>
      <c r="AL50" s="126">
        <f t="shared" si="23"/>
      </c>
      <c r="AM50" s="146"/>
      <c r="AN50" s="195" t="str">
        <f t="shared" si="24"/>
        <v>　　</v>
      </c>
      <c r="AO50" s="56"/>
      <c r="AP50" s="56"/>
      <c r="AQ50" s="56"/>
      <c r="AR50" s="56"/>
      <c r="AS50" s="56"/>
      <c r="AT50" s="56"/>
      <c r="AU50" s="61"/>
      <c r="AV50" s="61"/>
      <c r="AW50" s="87" t="s">
        <v>81</v>
      </c>
      <c r="AX50" s="88">
        <f>SUM(AX33:AX49)</f>
        <v>0</v>
      </c>
      <c r="AY50" s="102" t="e">
        <f>VLOOKUP(1+AY48,$C$10:$C$160,1,FALSE)</f>
        <v>#N/A</v>
      </c>
      <c r="AZ50" s="102" t="e">
        <f>IF(ISERROR(AY50),VLOOKUP(1+AZ48,$D$10:$D$160,1,FALSE),0)</f>
        <v>#N/A</v>
      </c>
      <c r="BA50" s="102">
        <v>16</v>
      </c>
      <c r="BB50" s="371" t="e">
        <f>IF(ISERROR($AY50),VLOOKUP(AZ50,Entf,3,FALSE),VLOOKUP(AY50,Entm,4,FALSE))</f>
        <v>#N/A</v>
      </c>
      <c r="BC50" s="372"/>
      <c r="BD50" s="371" t="e">
        <f>IF(ISERROR($AY50),VLOOKUP($BB50,Entf,5,FALSE),VLOOKUP($BB50,Entm,6,FALSE))</f>
        <v>#N/A</v>
      </c>
      <c r="BE50" s="375"/>
      <c r="BF50" s="372"/>
      <c r="BG50" s="371" t="e">
        <f>IF(ISERROR($AY50),VLOOKUP($BB50,Entf,6,FALSE),VLOOKUP($BB50,Entm,7,FALSE))</f>
        <v>#N/A</v>
      </c>
      <c r="BH50" s="375"/>
      <c r="BI50" s="375"/>
      <c r="BJ50" s="375"/>
      <c r="BK50" s="375"/>
      <c r="BL50" s="372"/>
      <c r="BM50" s="371">
        <f>IF(ISERROR(AY50),IF(ISERROR(AZ50),"","女"),"男")</f>
      </c>
      <c r="BN50" s="372"/>
      <c r="BO50" s="386" t="e">
        <f>IF(ISERROR($AY50),VLOOKUP($BB50,Entf,37,FALSE),VLOOKUP($BB50,Entm,38,FALSE))</f>
        <v>#N/A</v>
      </c>
      <c r="BP50" s="387"/>
      <c r="BQ50" s="387"/>
      <c r="BR50" s="388"/>
      <c r="BS50" s="368" t="e">
        <f>IF(ISERROR($AY50),VLOOKUP($BB50,Entf,10,FALSE),VLOOKUP($BB50,Entm,11,FALSE))</f>
        <v>#N/A</v>
      </c>
      <c r="BT50" s="369"/>
      <c r="BU50" s="369"/>
      <c r="BV50" s="369"/>
      <c r="BW50" s="370"/>
      <c r="BX50" s="368" t="e">
        <f>IF(ISERROR($AY50),VLOOKUP($BB50,Entf,17,FALSE),VLOOKUP($BB50,Entm,18,FALSE))</f>
        <v>#N/A</v>
      </c>
      <c r="BY50" s="369"/>
      <c r="BZ50" s="369"/>
      <c r="CA50" s="369"/>
      <c r="CB50" s="370"/>
      <c r="CC50" s="368" t="e">
        <f>IF(ISERROR($AY50),VLOOKUP($BB50,Entf,24,FALSE),VLOOKUP($BB50,Entm,25,FALSE))</f>
        <v>#N/A</v>
      </c>
      <c r="CD50" s="369"/>
      <c r="CE50" s="369"/>
      <c r="CF50" s="369"/>
      <c r="CG50" s="370"/>
      <c r="CH50" s="368" t="e">
        <f>IF(ISERROR($AY50),VLOOKUP($BB50,Entf,31,FALSE),VLOOKUP($BB50,Entm,32,FALSE))</f>
        <v>#N/A</v>
      </c>
      <c r="CI50" s="369"/>
      <c r="CJ50" s="369"/>
      <c r="CK50" s="370"/>
      <c r="CL50" s="368" t="e">
        <f>IF(ISERROR($AY50),VLOOKUP($BB50,Entf,34,FALSE),VLOOKUP($BB50,Entm,35,FALSE))</f>
        <v>#N/A</v>
      </c>
      <c r="CM50" s="369"/>
      <c r="CN50" s="369"/>
      <c r="CO50" s="370"/>
    </row>
    <row r="51" spans="1:93" ht="12" customHeight="1" thickBot="1">
      <c r="A51" s="69">
        <f t="shared" si="12"/>
      </c>
      <c r="B51" s="69">
        <f t="shared" si="13"/>
      </c>
      <c r="C51" s="69">
        <f t="shared" si="14"/>
      </c>
      <c r="D51" s="80">
        <f t="shared" si="15"/>
      </c>
      <c r="E51" s="98">
        <f t="shared" si="16"/>
        <v>151</v>
      </c>
      <c r="F51" s="105">
        <f t="shared" si="17"/>
        <v>0</v>
      </c>
      <c r="G51" s="106"/>
      <c r="H51" s="107"/>
      <c r="I51" s="71">
        <f t="shared" si="27"/>
        <v>0</v>
      </c>
      <c r="J51" s="78">
        <f t="shared" si="18"/>
        <v>0</v>
      </c>
      <c r="K51" s="54" t="e">
        <f t="shared" si="19"/>
        <v>#N/A</v>
      </c>
      <c r="L51" s="55">
        <f t="shared" si="20"/>
        <v>0</v>
      </c>
      <c r="M51" s="148"/>
      <c r="N51" s="58">
        <f t="shared" si="31"/>
      </c>
      <c r="O51" s="245">
        <f t="shared" si="32"/>
      </c>
      <c r="P51" s="243">
        <f t="shared" si="33"/>
      </c>
      <c r="Q51" s="254">
        <f t="shared" si="34"/>
      </c>
      <c r="R51" s="254">
        <f t="shared" si="35"/>
      </c>
      <c r="S51" s="109"/>
      <c r="T51" s="148"/>
      <c r="U51" s="58">
        <f t="shared" si="36"/>
      </c>
      <c r="V51" s="243">
        <f t="shared" si="37"/>
      </c>
      <c r="W51" s="243">
        <f t="shared" si="38"/>
      </c>
      <c r="X51" s="254">
        <f t="shared" si="39"/>
      </c>
      <c r="Y51" s="254">
        <f t="shared" si="40"/>
      </c>
      <c r="Z51" s="109"/>
      <c r="AA51" s="148"/>
      <c r="AB51" s="58">
        <f t="shared" si="41"/>
      </c>
      <c r="AC51" s="243">
        <f t="shared" si="42"/>
      </c>
      <c r="AD51" s="243">
        <f t="shared" si="43"/>
      </c>
      <c r="AE51" s="254">
        <f t="shared" si="44"/>
      </c>
      <c r="AF51" s="254">
        <f t="shared" si="45"/>
      </c>
      <c r="AG51" s="109"/>
      <c r="AH51" s="108"/>
      <c r="AI51" s="58">
        <f t="shared" si="22"/>
      </c>
      <c r="AJ51" s="109"/>
      <c r="AK51" s="108"/>
      <c r="AL51" s="126">
        <f t="shared" si="23"/>
      </c>
      <c r="AM51" s="146"/>
      <c r="AN51" s="195" t="str">
        <f t="shared" si="24"/>
        <v>　　</v>
      </c>
      <c r="AO51" s="56"/>
      <c r="AP51" s="246" t="s">
        <v>176</v>
      </c>
      <c r="AQ51" s="247" t="s">
        <v>316</v>
      </c>
      <c r="AR51" s="247" t="s">
        <v>177</v>
      </c>
      <c r="AS51" s="247" t="s">
        <v>317</v>
      </c>
      <c r="AT51" s="56"/>
      <c r="AU51" s="61"/>
      <c r="AV51" s="61"/>
      <c r="AW51" s="428" t="s">
        <v>82</v>
      </c>
      <c r="AX51" s="428"/>
      <c r="BB51" s="373"/>
      <c r="BC51" s="374"/>
      <c r="BD51" s="373"/>
      <c r="BE51" s="376"/>
      <c r="BF51" s="374"/>
      <c r="BG51" s="377" t="e">
        <f>IF(ISERROR($AY50),VLOOKUP($BB50,Entf,7,FALSE),VLOOKUP($BB50,Entm,8,FALSE))</f>
        <v>#N/A</v>
      </c>
      <c r="BH51" s="378"/>
      <c r="BI51" s="378"/>
      <c r="BJ51" s="378"/>
      <c r="BK51" s="378"/>
      <c r="BL51" s="379"/>
      <c r="BM51" s="373"/>
      <c r="BN51" s="374"/>
      <c r="BO51" s="380" t="e">
        <f>IF(ISERROR($AY50),VLOOKUP($BB50,Entf,9,FALSE),VLOOKUP($BB50,Entm,10,FALSE))</f>
        <v>#N/A</v>
      </c>
      <c r="BP51" s="381"/>
      <c r="BQ51" s="381"/>
      <c r="BR51" s="382"/>
      <c r="BS51" s="383" t="e">
        <f>IF(ISERROR($AY50),VLOOKUP($BB50,Entf,16,FALSE),VLOOKUP($BB50,Entm,17,FALSE))</f>
        <v>#N/A</v>
      </c>
      <c r="BT51" s="384"/>
      <c r="BU51" s="384"/>
      <c r="BV51" s="384"/>
      <c r="BW51" s="385"/>
      <c r="BX51" s="383" t="e">
        <f>IF(ISERROR($AY50),VLOOKUP($BB50,Entf,23,FALSE),VLOOKUP($BB50,Entm,24,FALSE))</f>
        <v>#N/A</v>
      </c>
      <c r="BY51" s="384"/>
      <c r="BZ51" s="384"/>
      <c r="CA51" s="384"/>
      <c r="CB51" s="385"/>
      <c r="CC51" s="383" t="e">
        <f>IF(ISERROR($AY50),VLOOKUP($BB50,Entf,30,FALSE),VLOOKUP($BB50,Entm,31,FALSE))</f>
        <v>#N/A</v>
      </c>
      <c r="CD51" s="384"/>
      <c r="CE51" s="384"/>
      <c r="CF51" s="384"/>
      <c r="CG51" s="385"/>
      <c r="CH51" s="383" t="e">
        <f>IF(ISERROR($AY50),VLOOKUP($BB50,Entf,33,FALSE),VLOOKUP($BB50,Entm,34,FALSE))</f>
        <v>#N/A</v>
      </c>
      <c r="CI51" s="384"/>
      <c r="CJ51" s="384"/>
      <c r="CK51" s="385"/>
      <c r="CL51" s="383" t="e">
        <f>IF(ISERROR($AY50),VLOOKUP($BB50,Entf,36,FALSE),VLOOKUP($BB50,Entm,37,FALSE))</f>
        <v>#N/A</v>
      </c>
      <c r="CM51" s="384"/>
      <c r="CN51" s="384"/>
      <c r="CO51" s="385"/>
    </row>
    <row r="52" spans="1:93" ht="12" customHeight="1" thickBot="1">
      <c r="A52" s="69">
        <f t="shared" si="12"/>
      </c>
      <c r="B52" s="69">
        <f t="shared" si="13"/>
      </c>
      <c r="C52" s="69">
        <f t="shared" si="14"/>
      </c>
      <c r="D52" s="80">
        <f t="shared" si="15"/>
      </c>
      <c r="E52" s="98">
        <f t="shared" si="16"/>
        <v>151</v>
      </c>
      <c r="F52" s="105">
        <f t="shared" si="17"/>
        <v>0</v>
      </c>
      <c r="G52" s="106"/>
      <c r="H52" s="107"/>
      <c r="I52" s="71">
        <f t="shared" si="27"/>
        <v>0</v>
      </c>
      <c r="J52" s="78">
        <f t="shared" si="18"/>
        <v>0</v>
      </c>
      <c r="K52" s="54" t="e">
        <f t="shared" si="19"/>
        <v>#N/A</v>
      </c>
      <c r="L52" s="55">
        <f t="shared" si="20"/>
        <v>0</v>
      </c>
      <c r="M52" s="148"/>
      <c r="N52" s="58">
        <f t="shared" si="31"/>
      </c>
      <c r="O52" s="245">
        <f t="shared" si="32"/>
      </c>
      <c r="P52" s="243">
        <f t="shared" si="33"/>
      </c>
      <c r="Q52" s="254">
        <f t="shared" si="34"/>
      </c>
      <c r="R52" s="254">
        <f t="shared" si="35"/>
      </c>
      <c r="S52" s="109"/>
      <c r="T52" s="148"/>
      <c r="U52" s="58">
        <f t="shared" si="36"/>
      </c>
      <c r="V52" s="243">
        <f t="shared" si="37"/>
      </c>
      <c r="W52" s="243">
        <f t="shared" si="38"/>
      </c>
      <c r="X52" s="254">
        <f t="shared" si="39"/>
      </c>
      <c r="Y52" s="254">
        <f t="shared" si="40"/>
      </c>
      <c r="Z52" s="109"/>
      <c r="AA52" s="148"/>
      <c r="AB52" s="58">
        <f t="shared" si="41"/>
      </c>
      <c r="AC52" s="243">
        <f t="shared" si="42"/>
      </c>
      <c r="AD52" s="243">
        <f t="shared" si="43"/>
      </c>
      <c r="AE52" s="254">
        <f t="shared" si="44"/>
      </c>
      <c r="AF52" s="254">
        <f t="shared" si="45"/>
      </c>
      <c r="AG52" s="109"/>
      <c r="AH52" s="108"/>
      <c r="AI52" s="58">
        <f t="shared" si="22"/>
      </c>
      <c r="AJ52" s="109"/>
      <c r="AK52" s="108"/>
      <c r="AL52" s="126">
        <f t="shared" si="23"/>
      </c>
      <c r="AM52" s="146"/>
      <c r="AN52" s="195" t="str">
        <f t="shared" si="24"/>
        <v>　　</v>
      </c>
      <c r="AO52" s="248" t="s">
        <v>184</v>
      </c>
      <c r="AP52" s="249">
        <v>601201</v>
      </c>
      <c r="AQ52" s="249">
        <v>601101</v>
      </c>
      <c r="AR52" s="249">
        <v>601202</v>
      </c>
      <c r="AS52" s="249">
        <v>601102</v>
      </c>
      <c r="AT52" s="56"/>
      <c r="AU52" s="61"/>
      <c r="AV52" s="61"/>
      <c r="AW52" s="429"/>
      <c r="AX52" s="429"/>
      <c r="AY52" s="102" t="e">
        <f>VLOOKUP(1+AY50,$C$10:$C$160,1,FALSE)</f>
        <v>#N/A</v>
      </c>
      <c r="AZ52" s="102" t="e">
        <f>IF(ISERROR(AY52),VLOOKUP(1+AZ50,$D$10:$D$160,1,FALSE),0)</f>
        <v>#N/A</v>
      </c>
      <c r="BA52" s="102">
        <v>17</v>
      </c>
      <c r="BB52" s="371" t="e">
        <f>IF(ISERROR($AY52),VLOOKUP(AZ52,Entf,3,FALSE),VLOOKUP(AY52,Entm,4,FALSE))</f>
        <v>#N/A</v>
      </c>
      <c r="BC52" s="372"/>
      <c r="BD52" s="371" t="e">
        <f>IF(ISERROR($AY52),VLOOKUP($BB52,Entf,5,FALSE),VLOOKUP($BB52,Entm,6,FALSE))</f>
        <v>#N/A</v>
      </c>
      <c r="BE52" s="375"/>
      <c r="BF52" s="372"/>
      <c r="BG52" s="371" t="e">
        <f>IF(ISERROR($AY52),VLOOKUP($BB52,Entf,6,FALSE),VLOOKUP($BB52,Entm,7,FALSE))</f>
        <v>#N/A</v>
      </c>
      <c r="BH52" s="375"/>
      <c r="BI52" s="375"/>
      <c r="BJ52" s="375"/>
      <c r="BK52" s="375"/>
      <c r="BL52" s="372"/>
      <c r="BM52" s="371">
        <f>IF(ISERROR(AY52),IF(ISERROR(AZ52),"","女"),"男")</f>
      </c>
      <c r="BN52" s="372"/>
      <c r="BO52" s="386" t="e">
        <f>IF(ISERROR($AY52),VLOOKUP($BB52,Entf,37,FALSE),VLOOKUP($BB52,Entm,38,FALSE))</f>
        <v>#N/A</v>
      </c>
      <c r="BP52" s="387"/>
      <c r="BQ52" s="387"/>
      <c r="BR52" s="388"/>
      <c r="BS52" s="368" t="e">
        <f>IF(ISERROR($AY52),VLOOKUP($BB52,Entf,10,FALSE),VLOOKUP($BB52,Entm,11,FALSE))</f>
        <v>#N/A</v>
      </c>
      <c r="BT52" s="369"/>
      <c r="BU52" s="369"/>
      <c r="BV52" s="369"/>
      <c r="BW52" s="370"/>
      <c r="BX52" s="368" t="e">
        <f>IF(ISERROR($AY52),VLOOKUP($BB52,Entf,17,FALSE),VLOOKUP($BB52,Entm,18,FALSE))</f>
        <v>#N/A</v>
      </c>
      <c r="BY52" s="369"/>
      <c r="BZ52" s="369"/>
      <c r="CA52" s="369"/>
      <c r="CB52" s="370"/>
      <c r="CC52" s="368" t="e">
        <f>IF(ISERROR($AY52),VLOOKUP($BB52,Entf,24,FALSE),VLOOKUP($BB52,Entm,25,FALSE))</f>
        <v>#N/A</v>
      </c>
      <c r="CD52" s="369"/>
      <c r="CE52" s="369"/>
      <c r="CF52" s="369"/>
      <c r="CG52" s="370"/>
      <c r="CH52" s="368" t="e">
        <f>IF(ISERROR($AY52),VLOOKUP($BB52,Entf,31,FALSE),VLOOKUP($BB52,Entm,32,FALSE))</f>
        <v>#N/A</v>
      </c>
      <c r="CI52" s="369"/>
      <c r="CJ52" s="369"/>
      <c r="CK52" s="370"/>
      <c r="CL52" s="368" t="e">
        <f>IF(ISERROR($AY52),VLOOKUP($BB52,Entf,34,FALSE),VLOOKUP($BB52,Entm,35,FALSE))</f>
        <v>#N/A</v>
      </c>
      <c r="CM52" s="369"/>
      <c r="CN52" s="369"/>
      <c r="CO52" s="370"/>
    </row>
    <row r="53" spans="1:93" ht="12" customHeight="1" thickBot="1">
      <c r="A53" s="69">
        <f t="shared" si="12"/>
      </c>
      <c r="B53" s="69">
        <f t="shared" si="13"/>
      </c>
      <c r="C53" s="69">
        <f t="shared" si="14"/>
      </c>
      <c r="D53" s="80">
        <f t="shared" si="15"/>
      </c>
      <c r="E53" s="98">
        <f t="shared" si="16"/>
        <v>151</v>
      </c>
      <c r="F53" s="105">
        <f t="shared" si="17"/>
        <v>0</v>
      </c>
      <c r="G53" s="106"/>
      <c r="H53" s="107"/>
      <c r="I53" s="71">
        <f t="shared" si="27"/>
        <v>0</v>
      </c>
      <c r="J53" s="78">
        <f t="shared" si="18"/>
        <v>0</v>
      </c>
      <c r="K53" s="54" t="e">
        <f t="shared" si="19"/>
        <v>#N/A</v>
      </c>
      <c r="L53" s="55">
        <f t="shared" si="20"/>
        <v>0</v>
      </c>
      <c r="M53" s="148"/>
      <c r="N53" s="58">
        <f t="shared" si="31"/>
      </c>
      <c r="O53" s="245">
        <f t="shared" si="32"/>
      </c>
      <c r="P53" s="243">
        <f t="shared" si="33"/>
      </c>
      <c r="Q53" s="254">
        <f t="shared" si="34"/>
      </c>
      <c r="R53" s="254">
        <f t="shared" si="35"/>
      </c>
      <c r="S53" s="109"/>
      <c r="T53" s="148"/>
      <c r="U53" s="58">
        <f t="shared" si="36"/>
      </c>
      <c r="V53" s="243">
        <f t="shared" si="37"/>
      </c>
      <c r="W53" s="243">
        <f t="shared" si="38"/>
      </c>
      <c r="X53" s="254">
        <f t="shared" si="39"/>
      </c>
      <c r="Y53" s="254">
        <f t="shared" si="40"/>
      </c>
      <c r="Z53" s="109"/>
      <c r="AA53" s="148"/>
      <c r="AB53" s="58">
        <f t="shared" si="41"/>
      </c>
      <c r="AC53" s="243">
        <f t="shared" si="42"/>
      </c>
      <c r="AD53" s="243">
        <f t="shared" si="43"/>
      </c>
      <c r="AE53" s="254">
        <f t="shared" si="44"/>
      </c>
      <c r="AF53" s="254">
        <f t="shared" si="45"/>
      </c>
      <c r="AG53" s="109"/>
      <c r="AH53" s="108"/>
      <c r="AI53" s="58">
        <f t="shared" si="22"/>
      </c>
      <c r="AJ53" s="109"/>
      <c r="AK53" s="108"/>
      <c r="AL53" s="126">
        <f t="shared" si="23"/>
      </c>
      <c r="AM53" s="146"/>
      <c r="AN53" s="195" t="str">
        <f t="shared" si="24"/>
        <v>　　</v>
      </c>
      <c r="AO53" s="248" t="s">
        <v>71</v>
      </c>
      <c r="AP53" s="249"/>
      <c r="AQ53" s="249"/>
      <c r="AR53" s="249"/>
      <c r="AS53" s="249"/>
      <c r="AT53" s="56"/>
      <c r="AU53" s="61"/>
      <c r="AV53" s="61"/>
      <c r="AW53" s="89" t="s">
        <v>459</v>
      </c>
      <c r="AX53" s="90"/>
      <c r="BB53" s="373"/>
      <c r="BC53" s="374"/>
      <c r="BD53" s="373"/>
      <c r="BE53" s="376"/>
      <c r="BF53" s="374"/>
      <c r="BG53" s="377" t="e">
        <f>IF(ISERROR($AY52),VLOOKUP($BB52,Entf,7,FALSE),VLOOKUP($BB52,Entm,8,FALSE))</f>
        <v>#N/A</v>
      </c>
      <c r="BH53" s="378"/>
      <c r="BI53" s="378"/>
      <c r="BJ53" s="378"/>
      <c r="BK53" s="378"/>
      <c r="BL53" s="379"/>
      <c r="BM53" s="373"/>
      <c r="BN53" s="374"/>
      <c r="BO53" s="380" t="e">
        <f>IF(ISERROR($AY52),VLOOKUP($BB52,Entf,9,FALSE),VLOOKUP($BB52,Entm,10,FALSE))</f>
        <v>#N/A</v>
      </c>
      <c r="BP53" s="381"/>
      <c r="BQ53" s="381"/>
      <c r="BR53" s="382"/>
      <c r="BS53" s="383" t="e">
        <f>IF(ISERROR($AY52),VLOOKUP($BB52,Entf,16,FALSE),VLOOKUP($BB52,Entm,17,FALSE))</f>
        <v>#N/A</v>
      </c>
      <c r="BT53" s="384"/>
      <c r="BU53" s="384"/>
      <c r="BV53" s="384"/>
      <c r="BW53" s="385"/>
      <c r="BX53" s="383" t="e">
        <f>IF(ISERROR($AY52),VLOOKUP($BB52,Entf,23,FALSE),VLOOKUP($BB52,Entm,24,FALSE))</f>
        <v>#N/A</v>
      </c>
      <c r="BY53" s="384"/>
      <c r="BZ53" s="384"/>
      <c r="CA53" s="384"/>
      <c r="CB53" s="385"/>
      <c r="CC53" s="383" t="e">
        <f>IF(ISERROR($AY52),VLOOKUP($BB52,Entf,30,FALSE),VLOOKUP($BB52,Entm,31,FALSE))</f>
        <v>#N/A</v>
      </c>
      <c r="CD53" s="384"/>
      <c r="CE53" s="384"/>
      <c r="CF53" s="384"/>
      <c r="CG53" s="385"/>
      <c r="CH53" s="383" t="e">
        <f>IF(ISERROR($AY52),VLOOKUP($BB52,Entf,33,FALSE),VLOOKUP($BB52,Entm,34,FALSE))</f>
        <v>#N/A</v>
      </c>
      <c r="CI53" s="384"/>
      <c r="CJ53" s="384"/>
      <c r="CK53" s="385"/>
      <c r="CL53" s="383" t="e">
        <f>IF(ISERROR($AY52),VLOOKUP($BB52,Entf,36,FALSE),VLOOKUP($BB52,Entm,37,FALSE))</f>
        <v>#N/A</v>
      </c>
      <c r="CM53" s="384"/>
      <c r="CN53" s="384"/>
      <c r="CO53" s="385"/>
    </row>
    <row r="54" spans="1:93" ht="12" customHeight="1" thickBot="1">
      <c r="A54" s="69">
        <f t="shared" si="12"/>
      </c>
      <c r="B54" s="69">
        <f t="shared" si="13"/>
      </c>
      <c r="C54" s="69">
        <f t="shared" si="14"/>
      </c>
      <c r="D54" s="80">
        <f t="shared" si="15"/>
      </c>
      <c r="E54" s="98">
        <f t="shared" si="16"/>
        <v>151</v>
      </c>
      <c r="F54" s="105">
        <f t="shared" si="17"/>
        <v>0</v>
      </c>
      <c r="G54" s="106"/>
      <c r="H54" s="107"/>
      <c r="I54" s="71">
        <f t="shared" si="27"/>
        <v>0</v>
      </c>
      <c r="J54" s="78">
        <f t="shared" si="18"/>
        <v>0</v>
      </c>
      <c r="K54" s="54" t="e">
        <f t="shared" si="19"/>
        <v>#N/A</v>
      </c>
      <c r="L54" s="55">
        <f t="shared" si="20"/>
        <v>0</v>
      </c>
      <c r="M54" s="148"/>
      <c r="N54" s="58">
        <f t="shared" si="31"/>
      </c>
      <c r="O54" s="245">
        <f t="shared" si="32"/>
      </c>
      <c r="P54" s="243">
        <f t="shared" si="33"/>
      </c>
      <c r="Q54" s="254">
        <f t="shared" si="34"/>
      </c>
      <c r="R54" s="254">
        <f t="shared" si="35"/>
      </c>
      <c r="S54" s="109"/>
      <c r="T54" s="148"/>
      <c r="U54" s="58">
        <f t="shared" si="36"/>
      </c>
      <c r="V54" s="243">
        <f t="shared" si="37"/>
      </c>
      <c r="W54" s="243">
        <f t="shared" si="38"/>
      </c>
      <c r="X54" s="254">
        <f t="shared" si="39"/>
      </c>
      <c r="Y54" s="254">
        <f t="shared" si="40"/>
      </c>
      <c r="Z54" s="109"/>
      <c r="AA54" s="148"/>
      <c r="AB54" s="58">
        <f t="shared" si="41"/>
      </c>
      <c r="AC54" s="243">
        <f t="shared" si="42"/>
      </c>
      <c r="AD54" s="243">
        <f t="shared" si="43"/>
      </c>
      <c r="AE54" s="254">
        <f t="shared" si="44"/>
      </c>
      <c r="AF54" s="254">
        <f t="shared" si="45"/>
      </c>
      <c r="AG54" s="109"/>
      <c r="AH54" s="108"/>
      <c r="AI54" s="58">
        <f t="shared" si="22"/>
      </c>
      <c r="AJ54" s="109"/>
      <c r="AK54" s="108"/>
      <c r="AL54" s="126">
        <f t="shared" si="23"/>
      </c>
      <c r="AM54" s="146"/>
      <c r="AN54" s="195" t="str">
        <f t="shared" si="24"/>
        <v>　　</v>
      </c>
      <c r="AO54" s="56"/>
      <c r="AP54" s="56"/>
      <c r="AQ54" s="56"/>
      <c r="AR54" s="56"/>
      <c r="AS54" s="56"/>
      <c r="AT54" s="56"/>
      <c r="AU54" s="61"/>
      <c r="AV54" s="61"/>
      <c r="AW54" s="197" t="s">
        <v>70</v>
      </c>
      <c r="AX54" s="198">
        <f>SUM($AX$55:$AX$60)</f>
        <v>0</v>
      </c>
      <c r="AY54" s="102" t="e">
        <f>VLOOKUP(1+AY52,$C$10:$C$160,1,FALSE)</f>
        <v>#N/A</v>
      </c>
      <c r="AZ54" s="102" t="e">
        <f>IF(ISERROR(AY54),VLOOKUP(1+AZ52,$D$10:$D$160,1,FALSE),0)</f>
        <v>#N/A</v>
      </c>
      <c r="BA54" s="102">
        <v>18</v>
      </c>
      <c r="BB54" s="371" t="e">
        <f>IF(ISERROR($AY54),VLOOKUP(AZ54,Entf,3,FALSE),VLOOKUP(AY54,Entm,4,FALSE))</f>
        <v>#N/A</v>
      </c>
      <c r="BC54" s="372"/>
      <c r="BD54" s="371" t="e">
        <f>IF(ISERROR($AY54),VLOOKUP($BB54,Entf,5,FALSE),VLOOKUP($BB54,Entm,6,FALSE))</f>
        <v>#N/A</v>
      </c>
      <c r="BE54" s="375"/>
      <c r="BF54" s="372"/>
      <c r="BG54" s="371" t="e">
        <f>IF(ISERROR($AY54),VLOOKUP($BB54,Entf,6,FALSE),VLOOKUP($BB54,Entm,7,FALSE))</f>
        <v>#N/A</v>
      </c>
      <c r="BH54" s="375"/>
      <c r="BI54" s="375"/>
      <c r="BJ54" s="375"/>
      <c r="BK54" s="375"/>
      <c r="BL54" s="372"/>
      <c r="BM54" s="371">
        <f>IF(ISERROR(AY54),IF(ISERROR(AZ54),"","女"),"男")</f>
      </c>
      <c r="BN54" s="372"/>
      <c r="BO54" s="386" t="e">
        <f>IF(ISERROR($AY54),VLOOKUP($BB54,Entf,37,FALSE),VLOOKUP($BB54,Entm,38,FALSE))</f>
        <v>#N/A</v>
      </c>
      <c r="BP54" s="387"/>
      <c r="BQ54" s="387"/>
      <c r="BR54" s="388"/>
      <c r="BS54" s="368" t="e">
        <f>IF(ISERROR($AY54),VLOOKUP($BB54,Entf,10,FALSE),VLOOKUP($BB54,Entm,11,FALSE))</f>
        <v>#N/A</v>
      </c>
      <c r="BT54" s="369"/>
      <c r="BU54" s="369"/>
      <c r="BV54" s="369"/>
      <c r="BW54" s="370"/>
      <c r="BX54" s="368" t="e">
        <f>IF(ISERROR($AY54),VLOOKUP($BB54,Entf,17,FALSE),VLOOKUP($BB54,Entm,18,FALSE))</f>
        <v>#N/A</v>
      </c>
      <c r="BY54" s="369"/>
      <c r="BZ54" s="369"/>
      <c r="CA54" s="369"/>
      <c r="CB54" s="370"/>
      <c r="CC54" s="368" t="e">
        <f>IF(ISERROR($AY54),VLOOKUP($BB54,Entf,24,FALSE),VLOOKUP($BB54,Entm,25,FALSE))</f>
        <v>#N/A</v>
      </c>
      <c r="CD54" s="369"/>
      <c r="CE54" s="369"/>
      <c r="CF54" s="369"/>
      <c r="CG54" s="370"/>
      <c r="CH54" s="368" t="e">
        <f>IF(ISERROR($AY54),VLOOKUP($BB54,Entf,31,FALSE),VLOOKUP($BB54,Entm,32,FALSE))</f>
        <v>#N/A</v>
      </c>
      <c r="CI54" s="369"/>
      <c r="CJ54" s="369"/>
      <c r="CK54" s="370"/>
      <c r="CL54" s="368" t="e">
        <f>IF(ISERROR($AY54),VLOOKUP($BB54,Entf,34,FALSE),VLOOKUP($BB54,Entm,35,FALSE))</f>
        <v>#N/A</v>
      </c>
      <c r="CM54" s="369"/>
      <c r="CN54" s="369"/>
      <c r="CO54" s="370"/>
    </row>
    <row r="55" spans="1:93" ht="12" customHeight="1" thickBot="1">
      <c r="A55" s="69">
        <f t="shared" si="12"/>
      </c>
      <c r="B55" s="69">
        <f t="shared" si="13"/>
      </c>
      <c r="C55" s="69">
        <f t="shared" si="14"/>
      </c>
      <c r="D55" s="80">
        <f t="shared" si="15"/>
      </c>
      <c r="E55" s="98">
        <f t="shared" si="16"/>
        <v>151</v>
      </c>
      <c r="F55" s="105">
        <f t="shared" si="17"/>
        <v>0</v>
      </c>
      <c r="G55" s="106"/>
      <c r="H55" s="107"/>
      <c r="I55" s="71">
        <f t="shared" si="27"/>
        <v>0</v>
      </c>
      <c r="J55" s="78">
        <f t="shared" si="18"/>
        <v>0</v>
      </c>
      <c r="K55" s="54" t="e">
        <f t="shared" si="19"/>
        <v>#N/A</v>
      </c>
      <c r="L55" s="55">
        <f t="shared" si="20"/>
        <v>0</v>
      </c>
      <c r="M55" s="148"/>
      <c r="N55" s="58">
        <f t="shared" si="31"/>
      </c>
      <c r="O55" s="245">
        <f t="shared" si="32"/>
      </c>
      <c r="P55" s="243">
        <f t="shared" si="33"/>
      </c>
      <c r="Q55" s="254">
        <f t="shared" si="34"/>
      </c>
      <c r="R55" s="254">
        <f t="shared" si="35"/>
      </c>
      <c r="S55" s="109"/>
      <c r="T55" s="148"/>
      <c r="U55" s="58">
        <f t="shared" si="36"/>
      </c>
      <c r="V55" s="243">
        <f t="shared" si="37"/>
      </c>
      <c r="W55" s="243">
        <f t="shared" si="38"/>
      </c>
      <c r="X55" s="254">
        <f t="shared" si="39"/>
      </c>
      <c r="Y55" s="254">
        <f t="shared" si="40"/>
      </c>
      <c r="Z55" s="109"/>
      <c r="AA55" s="148"/>
      <c r="AB55" s="58">
        <f t="shared" si="41"/>
      </c>
      <c r="AC55" s="243">
        <f t="shared" si="42"/>
      </c>
      <c r="AD55" s="243">
        <f t="shared" si="43"/>
      </c>
      <c r="AE55" s="254">
        <f t="shared" si="44"/>
      </c>
      <c r="AF55" s="254">
        <f t="shared" si="45"/>
      </c>
      <c r="AG55" s="109"/>
      <c r="AH55" s="108"/>
      <c r="AI55" s="58">
        <f t="shared" si="22"/>
      </c>
      <c r="AJ55" s="109"/>
      <c r="AK55" s="108"/>
      <c r="AL55" s="126">
        <f t="shared" si="23"/>
      </c>
      <c r="AM55" s="146"/>
      <c r="AN55" s="195" t="str">
        <f t="shared" si="24"/>
        <v>　　</v>
      </c>
      <c r="AO55" s="56"/>
      <c r="AQ55" s="56"/>
      <c r="AR55" s="56"/>
      <c r="AS55" s="56"/>
      <c r="AT55" s="56"/>
      <c r="AU55" s="61"/>
      <c r="AV55" s="61"/>
      <c r="AW55" s="319">
        <f>IF(AX55&gt;0,"Ａ","")</f>
      </c>
      <c r="AX55" s="199">
        <f aca="true" t="shared" si="46" ref="AX55:AX60">SUMPRODUCT(($AH$10:$AH$160=$AP56)*(($AI$10:$AI$160=$AP$52)+($AI$10:$AI$160=$AQ$52)+($AI$10:$AI$160=$AP$65)+($AI$10:$AI$160=$AQ$65)))</f>
        <v>0</v>
      </c>
      <c r="BB55" s="373"/>
      <c r="BC55" s="374"/>
      <c r="BD55" s="373"/>
      <c r="BE55" s="376"/>
      <c r="BF55" s="374"/>
      <c r="BG55" s="377" t="e">
        <f>IF(ISERROR($AY54),VLOOKUP($BB54,Entf,7,FALSE),VLOOKUP($BB54,Entm,8,FALSE))</f>
        <v>#N/A</v>
      </c>
      <c r="BH55" s="378"/>
      <c r="BI55" s="378"/>
      <c r="BJ55" s="378"/>
      <c r="BK55" s="378"/>
      <c r="BL55" s="379"/>
      <c r="BM55" s="373"/>
      <c r="BN55" s="374"/>
      <c r="BO55" s="380" t="e">
        <f>IF(ISERROR($AY54),VLOOKUP($BB54,Entf,9,FALSE),VLOOKUP($BB54,Entm,10,FALSE))</f>
        <v>#N/A</v>
      </c>
      <c r="BP55" s="381"/>
      <c r="BQ55" s="381"/>
      <c r="BR55" s="382"/>
      <c r="BS55" s="383" t="e">
        <f>IF(ISERROR($AY54),VLOOKUP($BB54,Entf,16,FALSE),VLOOKUP($BB54,Entm,17,FALSE))</f>
        <v>#N/A</v>
      </c>
      <c r="BT55" s="384"/>
      <c r="BU55" s="384"/>
      <c r="BV55" s="384"/>
      <c r="BW55" s="385"/>
      <c r="BX55" s="383" t="e">
        <f>IF(ISERROR($AY54),VLOOKUP($BB54,Entf,23,FALSE),VLOOKUP($BB54,Entm,24,FALSE))</f>
        <v>#N/A</v>
      </c>
      <c r="BY55" s="384"/>
      <c r="BZ55" s="384"/>
      <c r="CA55" s="384"/>
      <c r="CB55" s="385"/>
      <c r="CC55" s="383" t="e">
        <f>IF(ISERROR($AY54),VLOOKUP($BB54,Entf,30,FALSE),VLOOKUP($BB54,Entm,31,FALSE))</f>
        <v>#N/A</v>
      </c>
      <c r="CD55" s="384"/>
      <c r="CE55" s="384"/>
      <c r="CF55" s="384"/>
      <c r="CG55" s="385"/>
      <c r="CH55" s="383" t="e">
        <f>IF(ISERROR($AY54),VLOOKUP($BB54,Entf,33,FALSE),VLOOKUP($BB54,Entm,34,FALSE))</f>
        <v>#N/A</v>
      </c>
      <c r="CI55" s="384"/>
      <c r="CJ55" s="384"/>
      <c r="CK55" s="385"/>
      <c r="CL55" s="383" t="e">
        <f>IF(ISERROR($AY54),VLOOKUP($BB54,Entf,36,FALSE),VLOOKUP($BB54,Entm,37,FALSE))</f>
        <v>#N/A</v>
      </c>
      <c r="CM55" s="384"/>
      <c r="CN55" s="384"/>
      <c r="CO55" s="385"/>
    </row>
    <row r="56" spans="1:93" ht="12" customHeight="1" thickBot="1">
      <c r="A56" s="69">
        <f t="shared" si="12"/>
      </c>
      <c r="B56" s="69">
        <f t="shared" si="13"/>
      </c>
      <c r="C56" s="69">
        <f t="shared" si="14"/>
      </c>
      <c r="D56" s="80">
        <f t="shared" si="15"/>
      </c>
      <c r="E56" s="98">
        <f t="shared" si="16"/>
        <v>151</v>
      </c>
      <c r="F56" s="105">
        <f t="shared" si="17"/>
        <v>0</v>
      </c>
      <c r="G56" s="106"/>
      <c r="H56" s="107"/>
      <c r="I56" s="71">
        <f t="shared" si="27"/>
        <v>0</v>
      </c>
      <c r="J56" s="78">
        <f t="shared" si="18"/>
        <v>0</v>
      </c>
      <c r="K56" s="54" t="e">
        <f t="shared" si="19"/>
        <v>#N/A</v>
      </c>
      <c r="L56" s="55">
        <f t="shared" si="20"/>
        <v>0</v>
      </c>
      <c r="M56" s="148"/>
      <c r="N56" s="58">
        <f t="shared" si="31"/>
      </c>
      <c r="O56" s="245">
        <f t="shared" si="32"/>
      </c>
      <c r="P56" s="243">
        <f t="shared" si="33"/>
      </c>
      <c r="Q56" s="254">
        <f t="shared" si="34"/>
      </c>
      <c r="R56" s="254">
        <f t="shared" si="35"/>
      </c>
      <c r="S56" s="109"/>
      <c r="T56" s="148"/>
      <c r="U56" s="58">
        <f t="shared" si="36"/>
      </c>
      <c r="V56" s="243">
        <f t="shared" si="37"/>
      </c>
      <c r="W56" s="243">
        <f t="shared" si="38"/>
      </c>
      <c r="X56" s="254">
        <f t="shared" si="39"/>
      </c>
      <c r="Y56" s="254">
        <f t="shared" si="40"/>
      </c>
      <c r="Z56" s="109"/>
      <c r="AA56" s="148"/>
      <c r="AB56" s="58">
        <f t="shared" si="41"/>
      </c>
      <c r="AC56" s="243">
        <f t="shared" si="42"/>
      </c>
      <c r="AD56" s="243">
        <f t="shared" si="43"/>
      </c>
      <c r="AE56" s="254">
        <f t="shared" si="44"/>
      </c>
      <c r="AF56" s="254">
        <f t="shared" si="45"/>
      </c>
      <c r="AG56" s="109"/>
      <c r="AH56" s="108"/>
      <c r="AI56" s="58">
        <f t="shared" si="22"/>
      </c>
      <c r="AJ56" s="109"/>
      <c r="AK56" s="108"/>
      <c r="AL56" s="126">
        <f t="shared" si="23"/>
      </c>
      <c r="AM56" s="146"/>
      <c r="AN56" s="195" t="str">
        <f t="shared" si="24"/>
        <v>　　</v>
      </c>
      <c r="AO56" s="56"/>
      <c r="AP56" s="56" t="s">
        <v>178</v>
      </c>
      <c r="AQ56" s="56"/>
      <c r="AR56" s="56"/>
      <c r="AS56" s="56"/>
      <c r="AT56" s="56"/>
      <c r="AU56" s="61"/>
      <c r="AV56" s="61"/>
      <c r="AW56" s="319">
        <f>IF(AX56&gt;0,"Ｂ","")</f>
      </c>
      <c r="AX56" s="199">
        <f t="shared" si="46"/>
        <v>0</v>
      </c>
      <c r="AY56" s="102" t="e">
        <f>VLOOKUP(1+AY54,$C$10:$C$160,1,FALSE)</f>
        <v>#N/A</v>
      </c>
      <c r="AZ56" s="102" t="e">
        <f>IF(ISERROR(AY56),VLOOKUP(1+AZ54,$D$10:$D$160,1,FALSE),0)</f>
        <v>#N/A</v>
      </c>
      <c r="BA56" s="102">
        <v>19</v>
      </c>
      <c r="BB56" s="371" t="e">
        <f>IF(ISERROR($AY56),VLOOKUP(AZ56,Entf,3,FALSE),VLOOKUP(AY56,Entm,4,FALSE))</f>
        <v>#N/A</v>
      </c>
      <c r="BC56" s="372"/>
      <c r="BD56" s="371" t="e">
        <f>IF(ISERROR($AY56),VLOOKUP($BB56,Entf,5,FALSE),VLOOKUP($BB56,Entm,6,FALSE))</f>
        <v>#N/A</v>
      </c>
      <c r="BE56" s="375"/>
      <c r="BF56" s="372"/>
      <c r="BG56" s="371" t="e">
        <f>IF(ISERROR($AY56),VLOOKUP($BB56,Entf,6,FALSE),VLOOKUP($BB56,Entm,7,FALSE))</f>
        <v>#N/A</v>
      </c>
      <c r="BH56" s="375"/>
      <c r="BI56" s="375"/>
      <c r="BJ56" s="375"/>
      <c r="BK56" s="375"/>
      <c r="BL56" s="372"/>
      <c r="BM56" s="371">
        <f>IF(ISERROR(AY56),IF(ISERROR(AZ56),"","女"),"男")</f>
      </c>
      <c r="BN56" s="372"/>
      <c r="BO56" s="386" t="e">
        <f>IF(ISERROR($AY56),VLOOKUP($BB56,Entf,37,FALSE),VLOOKUP($BB56,Entm,38,FALSE))</f>
        <v>#N/A</v>
      </c>
      <c r="BP56" s="387"/>
      <c r="BQ56" s="387"/>
      <c r="BR56" s="388"/>
      <c r="BS56" s="368" t="e">
        <f>IF(ISERROR($AY56),VLOOKUP($BB56,Entf,10,FALSE),VLOOKUP($BB56,Entm,11,FALSE))</f>
        <v>#N/A</v>
      </c>
      <c r="BT56" s="369"/>
      <c r="BU56" s="369"/>
      <c r="BV56" s="369"/>
      <c r="BW56" s="370"/>
      <c r="BX56" s="368" t="e">
        <f>IF(ISERROR($AY56),VLOOKUP($BB56,Entf,17,FALSE),VLOOKUP($BB56,Entm,18,FALSE))</f>
        <v>#N/A</v>
      </c>
      <c r="BY56" s="369"/>
      <c r="BZ56" s="369"/>
      <c r="CA56" s="369"/>
      <c r="CB56" s="370"/>
      <c r="CC56" s="368" t="e">
        <f>IF(ISERROR($AY56),VLOOKUP($BB56,Entf,24,FALSE),VLOOKUP($BB56,Entm,25,FALSE))</f>
        <v>#N/A</v>
      </c>
      <c r="CD56" s="369"/>
      <c r="CE56" s="369"/>
      <c r="CF56" s="369"/>
      <c r="CG56" s="370"/>
      <c r="CH56" s="368" t="e">
        <f>IF(ISERROR($AY56),VLOOKUP($BB56,Entf,31,FALSE),VLOOKUP($BB56,Entm,32,FALSE))</f>
        <v>#N/A</v>
      </c>
      <c r="CI56" s="369"/>
      <c r="CJ56" s="369"/>
      <c r="CK56" s="370"/>
      <c r="CL56" s="368" t="e">
        <f>IF(ISERROR($AY56),VLOOKUP($BB56,Entf,34,FALSE),VLOOKUP($BB56,Entm,35,FALSE))</f>
        <v>#N/A</v>
      </c>
      <c r="CM56" s="369"/>
      <c r="CN56" s="369"/>
      <c r="CO56" s="370"/>
    </row>
    <row r="57" spans="1:93" ht="12" customHeight="1" thickBot="1">
      <c r="A57" s="69">
        <f t="shared" si="12"/>
      </c>
      <c r="B57" s="69">
        <f t="shared" si="13"/>
      </c>
      <c r="C57" s="69">
        <f t="shared" si="14"/>
      </c>
      <c r="D57" s="80">
        <f t="shared" si="15"/>
      </c>
      <c r="E57" s="98">
        <f t="shared" si="16"/>
        <v>151</v>
      </c>
      <c r="F57" s="105">
        <f t="shared" si="17"/>
        <v>0</v>
      </c>
      <c r="G57" s="106"/>
      <c r="H57" s="107"/>
      <c r="I57" s="71">
        <f t="shared" si="27"/>
        <v>0</v>
      </c>
      <c r="J57" s="78">
        <f t="shared" si="18"/>
        <v>0</v>
      </c>
      <c r="K57" s="54" t="e">
        <f t="shared" si="19"/>
        <v>#N/A</v>
      </c>
      <c r="L57" s="55">
        <f t="shared" si="20"/>
        <v>0</v>
      </c>
      <c r="M57" s="148"/>
      <c r="N57" s="58">
        <f t="shared" si="31"/>
      </c>
      <c r="O57" s="245">
        <f t="shared" si="32"/>
      </c>
      <c r="P57" s="243">
        <f t="shared" si="33"/>
      </c>
      <c r="Q57" s="254">
        <f t="shared" si="34"/>
      </c>
      <c r="R57" s="254">
        <f t="shared" si="35"/>
      </c>
      <c r="S57" s="109"/>
      <c r="T57" s="148"/>
      <c r="U57" s="58">
        <f t="shared" si="36"/>
      </c>
      <c r="V57" s="243">
        <f t="shared" si="37"/>
      </c>
      <c r="W57" s="243">
        <f t="shared" si="38"/>
      </c>
      <c r="X57" s="254">
        <f t="shared" si="39"/>
      </c>
      <c r="Y57" s="254">
        <f t="shared" si="40"/>
      </c>
      <c r="Z57" s="109"/>
      <c r="AA57" s="148"/>
      <c r="AB57" s="58">
        <f t="shared" si="41"/>
      </c>
      <c r="AC57" s="243">
        <f t="shared" si="42"/>
      </c>
      <c r="AD57" s="243">
        <f t="shared" si="43"/>
      </c>
      <c r="AE57" s="254">
        <f t="shared" si="44"/>
      </c>
      <c r="AF57" s="254">
        <f t="shared" si="45"/>
      </c>
      <c r="AG57" s="109"/>
      <c r="AH57" s="108"/>
      <c r="AI57" s="58">
        <f t="shared" si="22"/>
      </c>
      <c r="AJ57" s="109"/>
      <c r="AK57" s="108"/>
      <c r="AL57" s="126">
        <f t="shared" si="23"/>
      </c>
      <c r="AM57" s="146"/>
      <c r="AN57" s="195" t="str">
        <f t="shared" si="24"/>
        <v>　　</v>
      </c>
      <c r="AO57" s="56"/>
      <c r="AP57" s="56" t="s">
        <v>179</v>
      </c>
      <c r="AQ57" s="56"/>
      <c r="AR57" s="56"/>
      <c r="AS57" s="56"/>
      <c r="AT57" s="56"/>
      <c r="AU57" s="61"/>
      <c r="AV57" s="61"/>
      <c r="AW57" s="319">
        <f>IF(AX57&gt;0,"Ｃ","")</f>
      </c>
      <c r="AX57" s="199">
        <f t="shared" si="46"/>
        <v>0</v>
      </c>
      <c r="BB57" s="373"/>
      <c r="BC57" s="374"/>
      <c r="BD57" s="373"/>
      <c r="BE57" s="376"/>
      <c r="BF57" s="374"/>
      <c r="BG57" s="377" t="e">
        <f>IF(ISERROR($AY56),VLOOKUP($BB56,Entf,7,FALSE),VLOOKUP($BB56,Entm,8,FALSE))</f>
        <v>#N/A</v>
      </c>
      <c r="BH57" s="378"/>
      <c r="BI57" s="378"/>
      <c r="BJ57" s="378"/>
      <c r="BK57" s="378"/>
      <c r="BL57" s="379"/>
      <c r="BM57" s="373"/>
      <c r="BN57" s="374"/>
      <c r="BO57" s="380" t="e">
        <f>IF(ISERROR($AY56),VLOOKUP($BB56,Entf,9,FALSE),VLOOKUP($BB56,Entm,10,FALSE))</f>
        <v>#N/A</v>
      </c>
      <c r="BP57" s="381"/>
      <c r="BQ57" s="381"/>
      <c r="BR57" s="382"/>
      <c r="BS57" s="383" t="e">
        <f>IF(ISERROR($AY56),VLOOKUP($BB56,Entf,16,FALSE),VLOOKUP($BB56,Entm,17,FALSE))</f>
        <v>#N/A</v>
      </c>
      <c r="BT57" s="384"/>
      <c r="BU57" s="384"/>
      <c r="BV57" s="384"/>
      <c r="BW57" s="385"/>
      <c r="BX57" s="383" t="e">
        <f>IF(ISERROR($AY56),VLOOKUP($BB56,Entf,23,FALSE),VLOOKUP($BB56,Entm,24,FALSE))</f>
        <v>#N/A</v>
      </c>
      <c r="BY57" s="384"/>
      <c r="BZ57" s="384"/>
      <c r="CA57" s="384"/>
      <c r="CB57" s="385"/>
      <c r="CC57" s="383" t="e">
        <f>IF(ISERROR($AY56),VLOOKUP($BB56,Entf,30,FALSE),VLOOKUP($BB56,Entm,31,FALSE))</f>
        <v>#N/A</v>
      </c>
      <c r="CD57" s="384"/>
      <c r="CE57" s="384"/>
      <c r="CF57" s="384"/>
      <c r="CG57" s="385"/>
      <c r="CH57" s="383" t="e">
        <f>IF(ISERROR($AY56),VLOOKUP($BB56,Entf,33,FALSE),VLOOKUP($BB56,Entm,34,FALSE))</f>
        <v>#N/A</v>
      </c>
      <c r="CI57" s="384"/>
      <c r="CJ57" s="384"/>
      <c r="CK57" s="385"/>
      <c r="CL57" s="383" t="e">
        <f>IF(ISERROR($AY56),VLOOKUP($BB56,Entf,36,FALSE),VLOOKUP($BB56,Entm,37,FALSE))</f>
        <v>#N/A</v>
      </c>
      <c r="CM57" s="384"/>
      <c r="CN57" s="384"/>
      <c r="CO57" s="385"/>
    </row>
    <row r="58" spans="1:93" ht="12" customHeight="1" thickBot="1">
      <c r="A58" s="69">
        <f t="shared" si="12"/>
      </c>
      <c r="B58" s="69">
        <f t="shared" si="13"/>
      </c>
      <c r="C58" s="69">
        <f t="shared" si="14"/>
      </c>
      <c r="D58" s="80">
        <f t="shared" si="15"/>
      </c>
      <c r="E58" s="98">
        <f t="shared" si="16"/>
        <v>151</v>
      </c>
      <c r="F58" s="105">
        <f t="shared" si="17"/>
        <v>0</v>
      </c>
      <c r="G58" s="106"/>
      <c r="H58" s="107"/>
      <c r="I58" s="71">
        <f t="shared" si="27"/>
        <v>0</v>
      </c>
      <c r="J58" s="78">
        <f t="shared" si="18"/>
        <v>0</v>
      </c>
      <c r="K58" s="54" t="e">
        <f t="shared" si="19"/>
        <v>#N/A</v>
      </c>
      <c r="L58" s="55">
        <f t="shared" si="20"/>
        <v>0</v>
      </c>
      <c r="M58" s="148"/>
      <c r="N58" s="58">
        <f t="shared" si="31"/>
      </c>
      <c r="O58" s="245">
        <f t="shared" si="32"/>
      </c>
      <c r="P58" s="243">
        <f t="shared" si="33"/>
      </c>
      <c r="Q58" s="254">
        <f t="shared" si="34"/>
      </c>
      <c r="R58" s="254">
        <f t="shared" si="35"/>
      </c>
      <c r="S58" s="109"/>
      <c r="T58" s="148"/>
      <c r="U58" s="58">
        <f t="shared" si="36"/>
      </c>
      <c r="V58" s="243">
        <f t="shared" si="37"/>
      </c>
      <c r="W58" s="243">
        <f t="shared" si="38"/>
      </c>
      <c r="X58" s="254">
        <f t="shared" si="39"/>
      </c>
      <c r="Y58" s="254">
        <f t="shared" si="40"/>
      </c>
      <c r="Z58" s="109"/>
      <c r="AA58" s="148"/>
      <c r="AB58" s="58">
        <f t="shared" si="41"/>
      </c>
      <c r="AC58" s="243">
        <f t="shared" si="42"/>
      </c>
      <c r="AD58" s="243">
        <f t="shared" si="43"/>
      </c>
      <c r="AE58" s="254">
        <f t="shared" si="44"/>
      </c>
      <c r="AF58" s="254">
        <f t="shared" si="45"/>
      </c>
      <c r="AG58" s="109"/>
      <c r="AH58" s="108"/>
      <c r="AI58" s="58">
        <f t="shared" si="22"/>
      </c>
      <c r="AJ58" s="109"/>
      <c r="AK58" s="108"/>
      <c r="AL58" s="126">
        <f t="shared" si="23"/>
      </c>
      <c r="AM58" s="146"/>
      <c r="AN58" s="195" t="str">
        <f t="shared" si="24"/>
        <v>　　</v>
      </c>
      <c r="AO58" s="56"/>
      <c r="AP58" s="56" t="s">
        <v>180</v>
      </c>
      <c r="AQ58" s="56"/>
      <c r="AR58" s="56"/>
      <c r="AS58" s="56"/>
      <c r="AT58" s="56"/>
      <c r="AU58" s="61"/>
      <c r="AV58" s="61"/>
      <c r="AW58" s="319">
        <f>IF(AX58&gt;0,"Ｄ","")</f>
      </c>
      <c r="AX58" s="199">
        <f t="shared" si="46"/>
        <v>0</v>
      </c>
      <c r="AY58" s="102" t="e">
        <f>VLOOKUP(1+AY56,$C$10:$C$160,1,FALSE)</f>
        <v>#N/A</v>
      </c>
      <c r="AZ58" s="102" t="e">
        <f>IF(ISERROR(AY58),VLOOKUP(1+AZ56,$D$10:$D$160,1,FALSE),0)</f>
        <v>#N/A</v>
      </c>
      <c r="BA58" s="102">
        <v>20</v>
      </c>
      <c r="BB58" s="371" t="e">
        <f>IF(ISERROR($AY58),VLOOKUP(AZ58,Entf,3,FALSE),VLOOKUP(AY58,Entm,4,FALSE))</f>
        <v>#N/A</v>
      </c>
      <c r="BC58" s="372"/>
      <c r="BD58" s="371" t="e">
        <f>IF(ISERROR($AY58),VLOOKUP($BB58,Entf,5,FALSE),VLOOKUP($BB58,Entm,6,FALSE))</f>
        <v>#N/A</v>
      </c>
      <c r="BE58" s="375"/>
      <c r="BF58" s="372"/>
      <c r="BG58" s="371" t="e">
        <f>IF(ISERROR($AY58),VLOOKUP($BB58,Entf,6,FALSE),VLOOKUP($BB58,Entm,7,FALSE))</f>
        <v>#N/A</v>
      </c>
      <c r="BH58" s="375"/>
      <c r="BI58" s="375"/>
      <c r="BJ58" s="375"/>
      <c r="BK58" s="375"/>
      <c r="BL58" s="372"/>
      <c r="BM58" s="371">
        <f>IF(ISERROR(AY58),IF(ISERROR(AZ58),"","女"),"男")</f>
      </c>
      <c r="BN58" s="372"/>
      <c r="BO58" s="386" t="e">
        <f>IF(ISERROR($AY58),VLOOKUP($BB58,Entf,37,FALSE),VLOOKUP($BB58,Entm,38,FALSE))</f>
        <v>#N/A</v>
      </c>
      <c r="BP58" s="387"/>
      <c r="BQ58" s="387"/>
      <c r="BR58" s="388"/>
      <c r="BS58" s="368" t="e">
        <f>IF(ISERROR($AY58),VLOOKUP($BB58,Entf,10,FALSE),VLOOKUP($BB58,Entm,11,FALSE))</f>
        <v>#N/A</v>
      </c>
      <c r="BT58" s="369"/>
      <c r="BU58" s="369"/>
      <c r="BV58" s="369"/>
      <c r="BW58" s="370"/>
      <c r="BX58" s="368" t="e">
        <f>IF(ISERROR($AY58),VLOOKUP($BB58,Entf,17,FALSE),VLOOKUP($BB58,Entm,18,FALSE))</f>
        <v>#N/A</v>
      </c>
      <c r="BY58" s="369"/>
      <c r="BZ58" s="369"/>
      <c r="CA58" s="369"/>
      <c r="CB58" s="370"/>
      <c r="CC58" s="368" t="e">
        <f>IF(ISERROR($AY58),VLOOKUP($BB58,Entf,24,FALSE),VLOOKUP($BB58,Entm,25,FALSE))</f>
        <v>#N/A</v>
      </c>
      <c r="CD58" s="369"/>
      <c r="CE58" s="369"/>
      <c r="CF58" s="369"/>
      <c r="CG58" s="370"/>
      <c r="CH58" s="368" t="e">
        <f>IF(ISERROR($AY58),VLOOKUP($BB58,Entf,31,FALSE),VLOOKUP($BB58,Entm,32,FALSE))</f>
        <v>#N/A</v>
      </c>
      <c r="CI58" s="369"/>
      <c r="CJ58" s="369"/>
      <c r="CK58" s="370"/>
      <c r="CL58" s="368" t="e">
        <f>IF(ISERROR($AY58),VLOOKUP($BB58,Entf,34,FALSE),VLOOKUP($BB58,Entm,35,FALSE))</f>
        <v>#N/A</v>
      </c>
      <c r="CM58" s="369"/>
      <c r="CN58" s="369"/>
      <c r="CO58" s="370"/>
    </row>
    <row r="59" spans="1:93" ht="12" customHeight="1" thickBot="1">
      <c r="A59" s="69">
        <f t="shared" si="12"/>
      </c>
      <c r="B59" s="69">
        <f t="shared" si="13"/>
      </c>
      <c r="C59" s="69">
        <f t="shared" si="14"/>
      </c>
      <c r="D59" s="80">
        <f t="shared" si="15"/>
      </c>
      <c r="E59" s="98">
        <f t="shared" si="16"/>
        <v>151</v>
      </c>
      <c r="F59" s="105">
        <f t="shared" si="17"/>
        <v>0</v>
      </c>
      <c r="G59" s="106"/>
      <c r="H59" s="107"/>
      <c r="I59" s="71">
        <f t="shared" si="27"/>
        <v>0</v>
      </c>
      <c r="J59" s="78">
        <f t="shared" si="18"/>
        <v>0</v>
      </c>
      <c r="K59" s="54" t="e">
        <f t="shared" si="19"/>
        <v>#N/A</v>
      </c>
      <c r="L59" s="55">
        <f t="shared" si="20"/>
        <v>0</v>
      </c>
      <c r="M59" s="148"/>
      <c r="N59" s="58">
        <f t="shared" si="31"/>
      </c>
      <c r="O59" s="245">
        <f t="shared" si="32"/>
      </c>
      <c r="P59" s="243">
        <f t="shared" si="33"/>
      </c>
      <c r="Q59" s="254">
        <f t="shared" si="34"/>
      </c>
      <c r="R59" s="254">
        <f t="shared" si="35"/>
      </c>
      <c r="S59" s="109"/>
      <c r="T59" s="148"/>
      <c r="U59" s="58">
        <f t="shared" si="36"/>
      </c>
      <c r="V59" s="243">
        <f t="shared" si="37"/>
      </c>
      <c r="W59" s="243">
        <f t="shared" si="38"/>
      </c>
      <c r="X59" s="254">
        <f t="shared" si="39"/>
      </c>
      <c r="Y59" s="254">
        <f t="shared" si="40"/>
      </c>
      <c r="Z59" s="109"/>
      <c r="AA59" s="148"/>
      <c r="AB59" s="58">
        <f t="shared" si="41"/>
      </c>
      <c r="AC59" s="243">
        <f t="shared" si="42"/>
      </c>
      <c r="AD59" s="243">
        <f t="shared" si="43"/>
      </c>
      <c r="AE59" s="254">
        <f t="shared" si="44"/>
      </c>
      <c r="AF59" s="254">
        <f t="shared" si="45"/>
      </c>
      <c r="AG59" s="109"/>
      <c r="AH59" s="108"/>
      <c r="AI59" s="58">
        <f t="shared" si="22"/>
      </c>
      <c r="AJ59" s="109"/>
      <c r="AK59" s="108"/>
      <c r="AL59" s="126">
        <f t="shared" si="23"/>
      </c>
      <c r="AM59" s="146"/>
      <c r="AN59" s="195" t="str">
        <f t="shared" si="24"/>
        <v>　　</v>
      </c>
      <c r="AO59" s="56"/>
      <c r="AP59" s="56" t="s">
        <v>181</v>
      </c>
      <c r="AQ59" s="56"/>
      <c r="AR59" s="56"/>
      <c r="AS59" s="56"/>
      <c r="AT59" s="56"/>
      <c r="AU59" s="61"/>
      <c r="AV59" s="61"/>
      <c r="AW59" s="319">
        <f>IF(AX59&gt;0,"Ｅ","")</f>
      </c>
      <c r="AX59" s="199">
        <f t="shared" si="46"/>
        <v>0</v>
      </c>
      <c r="BB59" s="373"/>
      <c r="BC59" s="374"/>
      <c r="BD59" s="373"/>
      <c r="BE59" s="376"/>
      <c r="BF59" s="374"/>
      <c r="BG59" s="377" t="e">
        <f>IF(ISERROR($AY58),VLOOKUP($BB58,Entf,7,FALSE),VLOOKUP($BB58,Entm,8,FALSE))</f>
        <v>#N/A</v>
      </c>
      <c r="BH59" s="378"/>
      <c r="BI59" s="378"/>
      <c r="BJ59" s="378"/>
      <c r="BK59" s="378"/>
      <c r="BL59" s="379"/>
      <c r="BM59" s="373"/>
      <c r="BN59" s="374"/>
      <c r="BO59" s="380" t="e">
        <f>IF(ISERROR($AY58),VLOOKUP($BB58,Entf,9,FALSE),VLOOKUP($BB58,Entm,10,FALSE))</f>
        <v>#N/A</v>
      </c>
      <c r="BP59" s="381"/>
      <c r="BQ59" s="381"/>
      <c r="BR59" s="382"/>
      <c r="BS59" s="383" t="e">
        <f>IF(ISERROR($AY58),VLOOKUP($BB58,Entf,16,FALSE),VLOOKUP($BB58,Entm,17,FALSE))</f>
        <v>#N/A</v>
      </c>
      <c r="BT59" s="384"/>
      <c r="BU59" s="384"/>
      <c r="BV59" s="384"/>
      <c r="BW59" s="385"/>
      <c r="BX59" s="383" t="e">
        <f>IF(ISERROR($AY58),VLOOKUP($BB58,Entf,23,FALSE),VLOOKUP($BB58,Entm,24,FALSE))</f>
        <v>#N/A</v>
      </c>
      <c r="BY59" s="384"/>
      <c r="BZ59" s="384"/>
      <c r="CA59" s="384"/>
      <c r="CB59" s="385"/>
      <c r="CC59" s="383" t="e">
        <f>IF(ISERROR($AY58),VLOOKUP($BB58,Entf,30,FALSE),VLOOKUP($BB58,Entm,31,FALSE))</f>
        <v>#N/A</v>
      </c>
      <c r="CD59" s="384"/>
      <c r="CE59" s="384"/>
      <c r="CF59" s="384"/>
      <c r="CG59" s="385"/>
      <c r="CH59" s="383" t="e">
        <f>IF(ISERROR($AY58),VLOOKUP($BB58,Entf,33,FALSE),VLOOKUP($BB58,Entm,34,FALSE))</f>
        <v>#N/A</v>
      </c>
      <c r="CI59" s="384"/>
      <c r="CJ59" s="384"/>
      <c r="CK59" s="385"/>
      <c r="CL59" s="383" t="e">
        <f>IF(ISERROR($AY58),VLOOKUP($BB58,Entf,36,FALSE),VLOOKUP($BB58,Entm,37,FALSE))</f>
        <v>#N/A</v>
      </c>
      <c r="CM59" s="384"/>
      <c r="CN59" s="384"/>
      <c r="CO59" s="385"/>
    </row>
    <row r="60" spans="1:93" ht="12" customHeight="1" thickBot="1">
      <c r="A60" s="69">
        <f t="shared" si="12"/>
      </c>
      <c r="B60" s="69">
        <f t="shared" si="13"/>
      </c>
      <c r="C60" s="69">
        <f t="shared" si="14"/>
      </c>
      <c r="D60" s="80">
        <f t="shared" si="15"/>
      </c>
      <c r="E60" s="98">
        <f t="shared" si="16"/>
        <v>151</v>
      </c>
      <c r="F60" s="105">
        <f t="shared" si="17"/>
        <v>0</v>
      </c>
      <c r="G60" s="106"/>
      <c r="H60" s="107"/>
      <c r="I60" s="71">
        <f t="shared" si="27"/>
        <v>0</v>
      </c>
      <c r="J60" s="78">
        <f t="shared" si="18"/>
        <v>0</v>
      </c>
      <c r="K60" s="54" t="e">
        <f t="shared" si="19"/>
        <v>#N/A</v>
      </c>
      <c r="L60" s="55">
        <f t="shared" si="20"/>
        <v>0</v>
      </c>
      <c r="M60" s="148"/>
      <c r="N60" s="58">
        <f t="shared" si="31"/>
      </c>
      <c r="O60" s="245">
        <f t="shared" si="32"/>
      </c>
      <c r="P60" s="243">
        <f t="shared" si="33"/>
      </c>
      <c r="Q60" s="254">
        <f t="shared" si="34"/>
      </c>
      <c r="R60" s="254">
        <f t="shared" si="35"/>
      </c>
      <c r="S60" s="109"/>
      <c r="T60" s="148"/>
      <c r="U60" s="58">
        <f t="shared" si="36"/>
      </c>
      <c r="V60" s="243">
        <f t="shared" si="37"/>
      </c>
      <c r="W60" s="243">
        <f t="shared" si="38"/>
      </c>
      <c r="X60" s="254">
        <f t="shared" si="39"/>
      </c>
      <c r="Y60" s="254">
        <f t="shared" si="40"/>
      </c>
      <c r="Z60" s="109"/>
      <c r="AA60" s="148"/>
      <c r="AB60" s="58">
        <f t="shared" si="41"/>
      </c>
      <c r="AC60" s="243">
        <f t="shared" si="42"/>
      </c>
      <c r="AD60" s="243">
        <f t="shared" si="43"/>
      </c>
      <c r="AE60" s="254">
        <f t="shared" si="44"/>
      </c>
      <c r="AF60" s="254">
        <f t="shared" si="45"/>
      </c>
      <c r="AG60" s="109"/>
      <c r="AH60" s="108"/>
      <c r="AI60" s="58">
        <f t="shared" si="22"/>
      </c>
      <c r="AJ60" s="109"/>
      <c r="AK60" s="108"/>
      <c r="AL60" s="126">
        <f t="shared" si="23"/>
      </c>
      <c r="AM60" s="146"/>
      <c r="AN60" s="195" t="str">
        <f t="shared" si="24"/>
        <v>　　</v>
      </c>
      <c r="AO60" s="56"/>
      <c r="AP60" s="56" t="s">
        <v>182</v>
      </c>
      <c r="AQ60" s="56"/>
      <c r="AR60" s="56"/>
      <c r="AS60" s="56"/>
      <c r="AT60" s="56"/>
      <c r="AU60" s="61"/>
      <c r="AV60" s="61"/>
      <c r="AW60" s="320">
        <f>IF(AX60&gt;0,"Ｆ","")</f>
      </c>
      <c r="AX60" s="199">
        <f t="shared" si="46"/>
        <v>0</v>
      </c>
      <c r="AY60" s="102" t="e">
        <f>VLOOKUP(1+AY58,$C$10:$C$160,1,FALSE)</f>
        <v>#N/A</v>
      </c>
      <c r="AZ60" s="102" t="e">
        <f>IF(ISERROR(AY60),VLOOKUP(1+AZ58,$D$10:$D$160,1,FALSE),0)</f>
        <v>#N/A</v>
      </c>
      <c r="BA60" s="102">
        <v>21</v>
      </c>
      <c r="BB60" s="371" t="e">
        <f>IF(ISERROR($AY60),VLOOKUP(AZ60,Entf,3,FALSE),VLOOKUP(AY60,Entm,4,FALSE))</f>
        <v>#N/A</v>
      </c>
      <c r="BC60" s="372"/>
      <c r="BD60" s="371" t="e">
        <f>IF(ISERROR($AY60),VLOOKUP($BB60,Entf,5,FALSE),VLOOKUP($BB60,Entm,6,FALSE))</f>
        <v>#N/A</v>
      </c>
      <c r="BE60" s="375"/>
      <c r="BF60" s="372"/>
      <c r="BG60" s="371" t="e">
        <f>IF(ISERROR($AY60),VLOOKUP($BB60,Entf,6,FALSE),VLOOKUP($BB60,Entm,7,FALSE))</f>
        <v>#N/A</v>
      </c>
      <c r="BH60" s="375"/>
      <c r="BI60" s="375"/>
      <c r="BJ60" s="375"/>
      <c r="BK60" s="375"/>
      <c r="BL60" s="372"/>
      <c r="BM60" s="371">
        <f>IF(ISERROR(AY60),IF(ISERROR(AZ60),"","女"),"男")</f>
      </c>
      <c r="BN60" s="372"/>
      <c r="BO60" s="386" t="e">
        <f>IF(ISERROR($AY60),VLOOKUP($BB60,Entf,37,FALSE),VLOOKUP($BB60,Entm,38,FALSE))</f>
        <v>#N/A</v>
      </c>
      <c r="BP60" s="387"/>
      <c r="BQ60" s="387"/>
      <c r="BR60" s="388"/>
      <c r="BS60" s="368" t="e">
        <f>IF(ISERROR($AY60),VLOOKUP($BB60,Entf,10,FALSE),VLOOKUP($BB60,Entm,11,FALSE))</f>
        <v>#N/A</v>
      </c>
      <c r="BT60" s="369"/>
      <c r="BU60" s="369"/>
      <c r="BV60" s="369"/>
      <c r="BW60" s="370"/>
      <c r="BX60" s="368" t="e">
        <f>IF(ISERROR($AY60),VLOOKUP($BB60,Entf,17,FALSE),VLOOKUP($BB60,Entm,18,FALSE))</f>
        <v>#N/A</v>
      </c>
      <c r="BY60" s="369"/>
      <c r="BZ60" s="369"/>
      <c r="CA60" s="369"/>
      <c r="CB60" s="370"/>
      <c r="CC60" s="368" t="e">
        <f>IF(ISERROR($AY60),VLOOKUP($BB60,Entf,24,FALSE),VLOOKUP($BB60,Entm,25,FALSE))</f>
        <v>#N/A</v>
      </c>
      <c r="CD60" s="369"/>
      <c r="CE60" s="369"/>
      <c r="CF60" s="369"/>
      <c r="CG60" s="370"/>
      <c r="CH60" s="368" t="e">
        <f>IF(ISERROR($AY60),VLOOKUP($BB60,Entf,31,FALSE),VLOOKUP($BB60,Entm,32,FALSE))</f>
        <v>#N/A</v>
      </c>
      <c r="CI60" s="369"/>
      <c r="CJ60" s="369"/>
      <c r="CK60" s="370"/>
      <c r="CL60" s="368" t="e">
        <f>IF(ISERROR($AY60),VLOOKUP($BB60,Entf,34,FALSE),VLOOKUP($BB60,Entm,35,FALSE))</f>
        <v>#N/A</v>
      </c>
      <c r="CM60" s="369"/>
      <c r="CN60" s="369"/>
      <c r="CO60" s="370"/>
    </row>
    <row r="61" spans="1:93" ht="12" customHeight="1" thickBot="1">
      <c r="A61" s="69">
        <f t="shared" si="12"/>
      </c>
      <c r="B61" s="69">
        <f t="shared" si="13"/>
      </c>
      <c r="C61" s="69">
        <f t="shared" si="14"/>
      </c>
      <c r="D61" s="80">
        <f t="shared" si="15"/>
      </c>
      <c r="E61" s="98">
        <f t="shared" si="16"/>
        <v>151</v>
      </c>
      <c r="F61" s="105">
        <f t="shared" si="17"/>
        <v>0</v>
      </c>
      <c r="G61" s="106"/>
      <c r="H61" s="107"/>
      <c r="I61" s="71">
        <f t="shared" si="27"/>
        <v>0</v>
      </c>
      <c r="J61" s="78">
        <f t="shared" si="18"/>
        <v>0</v>
      </c>
      <c r="K61" s="54" t="e">
        <f t="shared" si="19"/>
        <v>#N/A</v>
      </c>
      <c r="L61" s="55">
        <f t="shared" si="20"/>
        <v>0</v>
      </c>
      <c r="M61" s="148"/>
      <c r="N61" s="58">
        <f t="shared" si="31"/>
      </c>
      <c r="O61" s="245">
        <f t="shared" si="32"/>
      </c>
      <c r="P61" s="243">
        <f t="shared" si="33"/>
      </c>
      <c r="Q61" s="254">
        <f t="shared" si="34"/>
      </c>
      <c r="R61" s="254">
        <f t="shared" si="35"/>
      </c>
      <c r="S61" s="109"/>
      <c r="T61" s="148"/>
      <c r="U61" s="58">
        <f t="shared" si="36"/>
      </c>
      <c r="V61" s="243">
        <f t="shared" si="37"/>
      </c>
      <c r="W61" s="243">
        <f t="shared" si="38"/>
      </c>
      <c r="X61" s="254">
        <f t="shared" si="39"/>
      </c>
      <c r="Y61" s="254">
        <f t="shared" si="40"/>
      </c>
      <c r="Z61" s="109"/>
      <c r="AA61" s="148"/>
      <c r="AB61" s="58">
        <f t="shared" si="41"/>
      </c>
      <c r="AC61" s="243">
        <f t="shared" si="42"/>
      </c>
      <c r="AD61" s="243">
        <f t="shared" si="43"/>
      </c>
      <c r="AE61" s="254">
        <f t="shared" si="44"/>
      </c>
      <c r="AF61" s="254">
        <f t="shared" si="45"/>
      </c>
      <c r="AG61" s="109"/>
      <c r="AH61" s="108"/>
      <c r="AI61" s="58">
        <f t="shared" si="22"/>
      </c>
      <c r="AJ61" s="109"/>
      <c r="AK61" s="108"/>
      <c r="AL61" s="126">
        <f t="shared" si="23"/>
      </c>
      <c r="AM61" s="146"/>
      <c r="AN61" s="195" t="str">
        <f t="shared" si="24"/>
        <v>　　</v>
      </c>
      <c r="AO61" s="56"/>
      <c r="AP61" s="56" t="s">
        <v>183</v>
      </c>
      <c r="AQ61" s="56"/>
      <c r="AR61" s="56"/>
      <c r="AS61" s="56"/>
      <c r="AT61" s="56"/>
      <c r="AU61" s="61"/>
      <c r="AV61" s="61"/>
      <c r="AW61" s="200" t="s">
        <v>460</v>
      </c>
      <c r="AX61" s="201">
        <f>SUM($AX$62:$AX$67)</f>
        <v>0</v>
      </c>
      <c r="BB61" s="373"/>
      <c r="BC61" s="374"/>
      <c r="BD61" s="373"/>
      <c r="BE61" s="376"/>
      <c r="BF61" s="374"/>
      <c r="BG61" s="377" t="e">
        <f>IF(ISERROR($AY60),VLOOKUP($BB60,Entf,7,FALSE),VLOOKUP($BB60,Entm,8,FALSE))</f>
        <v>#N/A</v>
      </c>
      <c r="BH61" s="378"/>
      <c r="BI61" s="378"/>
      <c r="BJ61" s="378"/>
      <c r="BK61" s="378"/>
      <c r="BL61" s="379"/>
      <c r="BM61" s="373"/>
      <c r="BN61" s="374"/>
      <c r="BO61" s="380" t="e">
        <f>IF(ISERROR($AY60),VLOOKUP($BB60,Entf,9,FALSE),VLOOKUP($BB60,Entm,10,FALSE))</f>
        <v>#N/A</v>
      </c>
      <c r="BP61" s="381"/>
      <c r="BQ61" s="381"/>
      <c r="BR61" s="382"/>
      <c r="BS61" s="383" t="e">
        <f>IF(ISERROR($AY60),VLOOKUP($BB60,Entf,16,FALSE),VLOOKUP($BB60,Entm,17,FALSE))</f>
        <v>#N/A</v>
      </c>
      <c r="BT61" s="384"/>
      <c r="BU61" s="384"/>
      <c r="BV61" s="384"/>
      <c r="BW61" s="385"/>
      <c r="BX61" s="383" t="e">
        <f>IF(ISERROR($AY60),VLOOKUP($BB60,Entf,23,FALSE),VLOOKUP($BB60,Entm,24,FALSE))</f>
        <v>#N/A</v>
      </c>
      <c r="BY61" s="384"/>
      <c r="BZ61" s="384"/>
      <c r="CA61" s="384"/>
      <c r="CB61" s="385"/>
      <c r="CC61" s="383" t="e">
        <f>IF(ISERROR($AY60),VLOOKUP($BB60,Entf,30,FALSE),VLOOKUP($BB60,Entm,31,FALSE))</f>
        <v>#N/A</v>
      </c>
      <c r="CD61" s="384"/>
      <c r="CE61" s="384"/>
      <c r="CF61" s="384"/>
      <c r="CG61" s="385"/>
      <c r="CH61" s="383" t="e">
        <f>IF(ISERROR($AY60),VLOOKUP($BB60,Entf,33,FALSE),VLOOKUP($BB60,Entm,34,FALSE))</f>
        <v>#N/A</v>
      </c>
      <c r="CI61" s="384"/>
      <c r="CJ61" s="384"/>
      <c r="CK61" s="385"/>
      <c r="CL61" s="383" t="e">
        <f>IF(ISERROR($AY60),VLOOKUP($BB60,Entf,36,FALSE),VLOOKUP($BB60,Entm,37,FALSE))</f>
        <v>#N/A</v>
      </c>
      <c r="CM61" s="384"/>
      <c r="CN61" s="384"/>
      <c r="CO61" s="385"/>
    </row>
    <row r="62" spans="1:93" ht="12" customHeight="1" thickBot="1">
      <c r="A62" s="69">
        <f t="shared" si="12"/>
      </c>
      <c r="B62" s="69">
        <f t="shared" si="13"/>
      </c>
      <c r="C62" s="69">
        <f t="shared" si="14"/>
      </c>
      <c r="D62" s="80">
        <f t="shared" si="15"/>
      </c>
      <c r="E62" s="98">
        <f t="shared" si="16"/>
        <v>151</v>
      </c>
      <c r="F62" s="105">
        <f t="shared" si="17"/>
        <v>0</v>
      </c>
      <c r="G62" s="106"/>
      <c r="H62" s="107"/>
      <c r="I62" s="71">
        <f t="shared" si="27"/>
        <v>0</v>
      </c>
      <c r="J62" s="78">
        <f t="shared" si="18"/>
        <v>0</v>
      </c>
      <c r="K62" s="54" t="e">
        <f t="shared" si="19"/>
        <v>#N/A</v>
      </c>
      <c r="L62" s="55">
        <f t="shared" si="20"/>
        <v>0</v>
      </c>
      <c r="M62" s="148"/>
      <c r="N62" s="58">
        <f t="shared" si="31"/>
      </c>
      <c r="O62" s="245">
        <f t="shared" si="32"/>
      </c>
      <c r="P62" s="243">
        <f t="shared" si="33"/>
      </c>
      <c r="Q62" s="254">
        <f t="shared" si="34"/>
      </c>
      <c r="R62" s="254">
        <f t="shared" si="35"/>
      </c>
      <c r="S62" s="109"/>
      <c r="T62" s="148"/>
      <c r="U62" s="58">
        <f t="shared" si="36"/>
      </c>
      <c r="V62" s="243">
        <f t="shared" si="37"/>
      </c>
      <c r="W62" s="243">
        <f t="shared" si="38"/>
      </c>
      <c r="X62" s="254">
        <f t="shared" si="39"/>
      </c>
      <c r="Y62" s="254">
        <f t="shared" si="40"/>
      </c>
      <c r="Z62" s="109"/>
      <c r="AA62" s="148"/>
      <c r="AB62" s="58">
        <f t="shared" si="41"/>
      </c>
      <c r="AC62" s="243">
        <f t="shared" si="42"/>
      </c>
      <c r="AD62" s="243">
        <f t="shared" si="43"/>
      </c>
      <c r="AE62" s="254">
        <f t="shared" si="44"/>
      </c>
      <c r="AF62" s="254">
        <f t="shared" si="45"/>
      </c>
      <c r="AG62" s="109"/>
      <c r="AH62" s="108"/>
      <c r="AI62" s="58">
        <f t="shared" si="22"/>
      </c>
      <c r="AJ62" s="109"/>
      <c r="AK62" s="108"/>
      <c r="AL62" s="126">
        <f t="shared" si="23"/>
      </c>
      <c r="AM62" s="146"/>
      <c r="AN62" s="195" t="str">
        <f t="shared" si="24"/>
        <v>　　</v>
      </c>
      <c r="AO62" s="56"/>
      <c r="AP62" s="56"/>
      <c r="AQ62" s="56"/>
      <c r="AR62" s="56"/>
      <c r="AS62" s="56"/>
      <c r="AT62" s="56"/>
      <c r="AU62" s="61"/>
      <c r="AV62" s="61"/>
      <c r="AW62" s="319">
        <f>IF(AX62&gt;0,"Ａ","")</f>
      </c>
      <c r="AX62" s="199">
        <f aca="true" t="shared" si="47" ref="AX62:AX67">SUMPRODUCT(($AH$10:$AH$160=$AP56)*(($AI$10:$AI$160=$AP$53)+($AI$10:$AI$160=$AQ$53)+($AI$10:$AI$160=$AP$66)+($AI$10:$AI$160=$AQ$66)))</f>
        <v>0</v>
      </c>
      <c r="AY62" s="102" t="e">
        <f>VLOOKUP(1+AY60,$C$10:$C$160,1,FALSE)</f>
        <v>#N/A</v>
      </c>
      <c r="AZ62" s="102" t="e">
        <f>IF(ISERROR(AY62),VLOOKUP(1+AZ60,$D$10:$D$160,1,FALSE),0)</f>
        <v>#N/A</v>
      </c>
      <c r="BA62" s="102">
        <v>22</v>
      </c>
      <c r="BB62" s="371" t="e">
        <f>IF(ISERROR($AY62),VLOOKUP(AZ62,Entf,3,FALSE),VLOOKUP(AY62,Entm,4,FALSE))</f>
        <v>#N/A</v>
      </c>
      <c r="BC62" s="372"/>
      <c r="BD62" s="371" t="e">
        <f>IF(ISERROR($AY62),VLOOKUP($BB62,Entf,5,FALSE),VLOOKUP($BB62,Entm,6,FALSE))</f>
        <v>#N/A</v>
      </c>
      <c r="BE62" s="375"/>
      <c r="BF62" s="372"/>
      <c r="BG62" s="371" t="e">
        <f>IF(ISERROR($AY62),VLOOKUP($BB62,Entf,6,FALSE),VLOOKUP($BB62,Entm,7,FALSE))</f>
        <v>#N/A</v>
      </c>
      <c r="BH62" s="375"/>
      <c r="BI62" s="375"/>
      <c r="BJ62" s="375"/>
      <c r="BK62" s="375"/>
      <c r="BL62" s="372"/>
      <c r="BM62" s="371">
        <f>IF(ISERROR(AY62),IF(ISERROR(AZ62),"","女"),"男")</f>
      </c>
      <c r="BN62" s="372"/>
      <c r="BO62" s="386" t="e">
        <f>IF(ISERROR($AY62),VLOOKUP($BB62,Entf,37,FALSE),VLOOKUP($BB62,Entm,38,FALSE))</f>
        <v>#N/A</v>
      </c>
      <c r="BP62" s="387"/>
      <c r="BQ62" s="387"/>
      <c r="BR62" s="388"/>
      <c r="BS62" s="368" t="e">
        <f>IF(ISERROR($AY62),VLOOKUP($BB62,Entf,10,FALSE),VLOOKUP($BB62,Entm,11,FALSE))</f>
        <v>#N/A</v>
      </c>
      <c r="BT62" s="369"/>
      <c r="BU62" s="369"/>
      <c r="BV62" s="369"/>
      <c r="BW62" s="370"/>
      <c r="BX62" s="368" t="e">
        <f>IF(ISERROR($AY62),VLOOKUP($BB62,Entf,17,FALSE),VLOOKUP($BB62,Entm,18,FALSE))</f>
        <v>#N/A</v>
      </c>
      <c r="BY62" s="369"/>
      <c r="BZ62" s="369"/>
      <c r="CA62" s="369"/>
      <c r="CB62" s="370"/>
      <c r="CC62" s="368" t="e">
        <f>IF(ISERROR($AY62),VLOOKUP($BB62,Entf,24,FALSE),VLOOKUP($BB62,Entm,25,FALSE))</f>
        <v>#N/A</v>
      </c>
      <c r="CD62" s="369"/>
      <c r="CE62" s="369"/>
      <c r="CF62" s="369"/>
      <c r="CG62" s="370"/>
      <c r="CH62" s="368" t="e">
        <f>IF(ISERROR($AY62),VLOOKUP($BB62,Entf,31,FALSE),VLOOKUP($BB62,Entm,32,FALSE))</f>
        <v>#N/A</v>
      </c>
      <c r="CI62" s="369"/>
      <c r="CJ62" s="369"/>
      <c r="CK62" s="370"/>
      <c r="CL62" s="368" t="e">
        <f>IF(ISERROR($AY62),VLOOKUP($BB62,Entf,34,FALSE),VLOOKUP($BB62,Entm,35,FALSE))</f>
        <v>#N/A</v>
      </c>
      <c r="CM62" s="369"/>
      <c r="CN62" s="369"/>
      <c r="CO62" s="370"/>
    </row>
    <row r="63" spans="1:93" ht="12" customHeight="1" thickBot="1">
      <c r="A63" s="69">
        <f t="shared" si="12"/>
      </c>
      <c r="B63" s="69">
        <f t="shared" si="13"/>
      </c>
      <c r="C63" s="69">
        <f t="shared" si="14"/>
      </c>
      <c r="D63" s="80">
        <f t="shared" si="15"/>
      </c>
      <c r="E63" s="98">
        <f t="shared" si="16"/>
        <v>151</v>
      </c>
      <c r="F63" s="105">
        <f t="shared" si="17"/>
        <v>0</v>
      </c>
      <c r="G63" s="106"/>
      <c r="H63" s="107"/>
      <c r="I63" s="71">
        <f t="shared" si="27"/>
        <v>0</v>
      </c>
      <c r="J63" s="78">
        <f t="shared" si="18"/>
        <v>0</v>
      </c>
      <c r="K63" s="54" t="e">
        <f t="shared" si="19"/>
        <v>#N/A</v>
      </c>
      <c r="L63" s="55">
        <f t="shared" si="20"/>
        <v>0</v>
      </c>
      <c r="M63" s="148"/>
      <c r="N63" s="58">
        <f t="shared" si="31"/>
      </c>
      <c r="O63" s="245">
        <f t="shared" si="32"/>
      </c>
      <c r="P63" s="243">
        <f t="shared" si="33"/>
      </c>
      <c r="Q63" s="254">
        <f t="shared" si="34"/>
      </c>
      <c r="R63" s="254">
        <f t="shared" si="35"/>
      </c>
      <c r="S63" s="109"/>
      <c r="T63" s="148"/>
      <c r="U63" s="58">
        <f t="shared" si="36"/>
      </c>
      <c r="V63" s="243">
        <f t="shared" si="37"/>
      </c>
      <c r="W63" s="243">
        <f t="shared" si="38"/>
      </c>
      <c r="X63" s="254">
        <f t="shared" si="39"/>
      </c>
      <c r="Y63" s="254">
        <f t="shared" si="40"/>
      </c>
      <c r="Z63" s="109"/>
      <c r="AA63" s="148"/>
      <c r="AB63" s="58">
        <f t="shared" si="41"/>
      </c>
      <c r="AC63" s="243">
        <f t="shared" si="42"/>
      </c>
      <c r="AD63" s="243">
        <f t="shared" si="43"/>
      </c>
      <c r="AE63" s="254">
        <f t="shared" si="44"/>
      </c>
      <c r="AF63" s="254">
        <f t="shared" si="45"/>
      </c>
      <c r="AG63" s="109"/>
      <c r="AH63" s="108"/>
      <c r="AI63" s="58">
        <f t="shared" si="22"/>
      </c>
      <c r="AJ63" s="109"/>
      <c r="AK63" s="108"/>
      <c r="AL63" s="126">
        <f t="shared" si="23"/>
      </c>
      <c r="AM63" s="146"/>
      <c r="AN63" s="195" t="str">
        <f t="shared" si="24"/>
        <v>　　</v>
      </c>
      <c r="AO63" s="56"/>
      <c r="AP63" s="56"/>
      <c r="AQ63" s="56"/>
      <c r="AR63" s="56"/>
      <c r="AS63" s="56"/>
      <c r="AT63" s="56"/>
      <c r="AU63" s="61"/>
      <c r="AV63" s="61"/>
      <c r="AW63" s="319">
        <f>IF(AX63&gt;0,"Ｂ","")</f>
      </c>
      <c r="AX63" s="199">
        <f t="shared" si="47"/>
        <v>0</v>
      </c>
      <c r="BB63" s="373"/>
      <c r="BC63" s="374"/>
      <c r="BD63" s="373"/>
      <c r="BE63" s="376"/>
      <c r="BF63" s="374"/>
      <c r="BG63" s="377" t="e">
        <f>IF(ISERROR($AY62),VLOOKUP($BB62,Entf,7,FALSE),VLOOKUP($BB62,Entm,8,FALSE))</f>
        <v>#N/A</v>
      </c>
      <c r="BH63" s="378"/>
      <c r="BI63" s="378"/>
      <c r="BJ63" s="378"/>
      <c r="BK63" s="378"/>
      <c r="BL63" s="379"/>
      <c r="BM63" s="373"/>
      <c r="BN63" s="374"/>
      <c r="BO63" s="380" t="e">
        <f>IF(ISERROR($AY62),VLOOKUP($BB62,Entf,9,FALSE),VLOOKUP($BB62,Entm,10,FALSE))</f>
        <v>#N/A</v>
      </c>
      <c r="BP63" s="381"/>
      <c r="BQ63" s="381"/>
      <c r="BR63" s="382"/>
      <c r="BS63" s="383" t="e">
        <f>IF(ISERROR($AY62),VLOOKUP($BB62,Entf,16,FALSE),VLOOKUP($BB62,Entm,17,FALSE))</f>
        <v>#N/A</v>
      </c>
      <c r="BT63" s="384"/>
      <c r="BU63" s="384"/>
      <c r="BV63" s="384"/>
      <c r="BW63" s="385"/>
      <c r="BX63" s="383" t="e">
        <f>IF(ISERROR($AY62),VLOOKUP($BB62,Entf,23,FALSE),VLOOKUP($BB62,Entm,24,FALSE))</f>
        <v>#N/A</v>
      </c>
      <c r="BY63" s="384"/>
      <c r="BZ63" s="384"/>
      <c r="CA63" s="384"/>
      <c r="CB63" s="385"/>
      <c r="CC63" s="383" t="e">
        <f>IF(ISERROR($AY62),VLOOKUP($BB62,Entf,30,FALSE),VLOOKUP($BB62,Entm,31,FALSE))</f>
        <v>#N/A</v>
      </c>
      <c r="CD63" s="384"/>
      <c r="CE63" s="384"/>
      <c r="CF63" s="384"/>
      <c r="CG63" s="385"/>
      <c r="CH63" s="383" t="e">
        <f>IF(ISERROR($AY62),VLOOKUP($BB62,Entf,33,FALSE),VLOOKUP($BB62,Entm,34,FALSE))</f>
        <v>#N/A</v>
      </c>
      <c r="CI63" s="384"/>
      <c r="CJ63" s="384"/>
      <c r="CK63" s="385"/>
      <c r="CL63" s="383" t="e">
        <f>IF(ISERROR($AY62),VLOOKUP($BB62,Entf,36,FALSE),VLOOKUP($BB62,Entm,37,FALSE))</f>
        <v>#N/A</v>
      </c>
      <c r="CM63" s="384"/>
      <c r="CN63" s="384"/>
      <c r="CO63" s="385"/>
    </row>
    <row r="64" spans="1:75" ht="12" customHeight="1" thickBot="1">
      <c r="A64" s="69">
        <f t="shared" si="12"/>
      </c>
      <c r="B64" s="69">
        <f t="shared" si="13"/>
      </c>
      <c r="C64" s="69">
        <f t="shared" si="14"/>
      </c>
      <c r="D64" s="80">
        <f t="shared" si="15"/>
      </c>
      <c r="E64" s="98">
        <f t="shared" si="16"/>
        <v>151</v>
      </c>
      <c r="F64" s="105">
        <f t="shared" si="17"/>
        <v>0</v>
      </c>
      <c r="G64" s="106"/>
      <c r="H64" s="107"/>
      <c r="I64" s="71">
        <f t="shared" si="27"/>
        <v>0</v>
      </c>
      <c r="J64" s="78">
        <f t="shared" si="18"/>
        <v>0</v>
      </c>
      <c r="K64" s="54" t="e">
        <f t="shared" si="19"/>
        <v>#N/A</v>
      </c>
      <c r="L64" s="55">
        <f t="shared" si="20"/>
        <v>0</v>
      </c>
      <c r="M64" s="148"/>
      <c r="N64" s="58">
        <f t="shared" si="31"/>
      </c>
      <c r="O64" s="245">
        <f t="shared" si="32"/>
      </c>
      <c r="P64" s="243">
        <f t="shared" si="33"/>
      </c>
      <c r="Q64" s="254">
        <f t="shared" si="34"/>
      </c>
      <c r="R64" s="254">
        <f t="shared" si="35"/>
      </c>
      <c r="S64" s="109"/>
      <c r="T64" s="148"/>
      <c r="U64" s="58">
        <f t="shared" si="36"/>
      </c>
      <c r="V64" s="243">
        <f t="shared" si="37"/>
      </c>
      <c r="W64" s="243">
        <f t="shared" si="38"/>
      </c>
      <c r="X64" s="254">
        <f t="shared" si="39"/>
      </c>
      <c r="Y64" s="254">
        <f t="shared" si="40"/>
      </c>
      <c r="Z64" s="109"/>
      <c r="AA64" s="148"/>
      <c r="AB64" s="58">
        <f t="shared" si="41"/>
      </c>
      <c r="AC64" s="243">
        <f t="shared" si="42"/>
      </c>
      <c r="AD64" s="243">
        <f t="shared" si="43"/>
      </c>
      <c r="AE64" s="254">
        <f t="shared" si="44"/>
      </c>
      <c r="AF64" s="254">
        <f t="shared" si="45"/>
      </c>
      <c r="AG64" s="109"/>
      <c r="AH64" s="108"/>
      <c r="AI64" s="58">
        <f t="shared" si="22"/>
      </c>
      <c r="AJ64" s="109"/>
      <c r="AK64" s="108"/>
      <c r="AL64" s="126">
        <f t="shared" si="23"/>
      </c>
      <c r="AM64" s="146"/>
      <c r="AN64" s="195" t="str">
        <f t="shared" si="24"/>
        <v>　　</v>
      </c>
      <c r="AO64" s="56"/>
      <c r="AP64" s="246" t="s">
        <v>318</v>
      </c>
      <c r="AQ64" s="247" t="s">
        <v>319</v>
      </c>
      <c r="AR64" s="247" t="s">
        <v>320</v>
      </c>
      <c r="AS64" s="247" t="s">
        <v>321</v>
      </c>
      <c r="AT64" s="56"/>
      <c r="AU64" s="61"/>
      <c r="AV64" s="61"/>
      <c r="AW64" s="319">
        <f>IF(AX64&gt;0,"Ｃ","")</f>
      </c>
      <c r="AX64" s="199">
        <f t="shared" si="47"/>
        <v>0</v>
      </c>
      <c r="BB64" s="366" t="s">
        <v>227</v>
      </c>
      <c r="BC64" s="367" t="s">
        <v>228</v>
      </c>
      <c r="BD64" s="367"/>
      <c r="BE64" s="360"/>
      <c r="BF64" s="361"/>
      <c r="BG64" s="361"/>
      <c r="BH64" s="361"/>
      <c r="BI64" s="361"/>
      <c r="BJ64" s="361"/>
      <c r="BK64" s="361"/>
      <c r="BL64" s="362"/>
      <c r="BM64" s="367" t="s">
        <v>229</v>
      </c>
      <c r="BN64" s="367"/>
      <c r="BO64" s="360"/>
      <c r="BP64" s="361"/>
      <c r="BQ64" s="361"/>
      <c r="BR64" s="361"/>
      <c r="BS64" s="361"/>
      <c r="BT64" s="361"/>
      <c r="BU64" s="361"/>
      <c r="BV64" s="361"/>
      <c r="BW64" s="362"/>
    </row>
    <row r="65" spans="1:75" ht="12" customHeight="1" thickBot="1">
      <c r="A65" s="69">
        <f t="shared" si="12"/>
      </c>
      <c r="B65" s="69">
        <f t="shared" si="13"/>
      </c>
      <c r="C65" s="69">
        <f t="shared" si="14"/>
      </c>
      <c r="D65" s="80">
        <f t="shared" si="15"/>
      </c>
      <c r="E65" s="98">
        <f t="shared" si="16"/>
        <v>151</v>
      </c>
      <c r="F65" s="105">
        <f t="shared" si="17"/>
        <v>0</v>
      </c>
      <c r="G65" s="106"/>
      <c r="H65" s="107"/>
      <c r="I65" s="71">
        <f t="shared" si="27"/>
        <v>0</v>
      </c>
      <c r="J65" s="78">
        <f t="shared" si="18"/>
        <v>0</v>
      </c>
      <c r="K65" s="54" t="e">
        <f t="shared" si="19"/>
        <v>#N/A</v>
      </c>
      <c r="L65" s="55">
        <f t="shared" si="20"/>
        <v>0</v>
      </c>
      <c r="M65" s="148"/>
      <c r="N65" s="58">
        <f t="shared" si="31"/>
      </c>
      <c r="O65" s="245">
        <f t="shared" si="32"/>
      </c>
      <c r="P65" s="243">
        <f t="shared" si="33"/>
      </c>
      <c r="Q65" s="254">
        <f t="shared" si="34"/>
      </c>
      <c r="R65" s="254">
        <f t="shared" si="35"/>
      </c>
      <c r="S65" s="109"/>
      <c r="T65" s="148"/>
      <c r="U65" s="58">
        <f t="shared" si="36"/>
      </c>
      <c r="V65" s="243">
        <f t="shared" si="37"/>
      </c>
      <c r="W65" s="243">
        <f t="shared" si="38"/>
      </c>
      <c r="X65" s="254">
        <f t="shared" si="39"/>
      </c>
      <c r="Y65" s="254">
        <f t="shared" si="40"/>
      </c>
      <c r="Z65" s="109"/>
      <c r="AA65" s="148"/>
      <c r="AB65" s="58">
        <f t="shared" si="41"/>
      </c>
      <c r="AC65" s="243">
        <f t="shared" si="42"/>
      </c>
      <c r="AD65" s="243">
        <f t="shared" si="43"/>
      </c>
      <c r="AE65" s="254">
        <f t="shared" si="44"/>
      </c>
      <c r="AF65" s="254">
        <f t="shared" si="45"/>
      </c>
      <c r="AG65" s="109"/>
      <c r="AH65" s="108"/>
      <c r="AI65" s="58">
        <f t="shared" si="22"/>
      </c>
      <c r="AJ65" s="109"/>
      <c r="AK65" s="108"/>
      <c r="AL65" s="126">
        <f t="shared" si="23"/>
      </c>
      <c r="AM65" s="146"/>
      <c r="AN65" s="195" t="str">
        <f t="shared" si="24"/>
        <v>　　</v>
      </c>
      <c r="AO65" s="248" t="s">
        <v>184</v>
      </c>
      <c r="AP65" s="249">
        <v>601001</v>
      </c>
      <c r="AQ65" s="249">
        <v>601301</v>
      </c>
      <c r="AR65" s="249">
        <v>601002</v>
      </c>
      <c r="AS65" s="249">
        <v>601302</v>
      </c>
      <c r="AT65" s="56"/>
      <c r="AU65" s="61"/>
      <c r="AV65" s="61"/>
      <c r="AW65" s="319">
        <f>IF(AX65&gt;0,"Ｄ","")</f>
      </c>
      <c r="AX65" s="199">
        <f t="shared" si="47"/>
        <v>0</v>
      </c>
      <c r="BB65" s="366"/>
      <c r="BC65" s="367"/>
      <c r="BD65" s="367"/>
      <c r="BE65" s="363"/>
      <c r="BF65" s="364"/>
      <c r="BG65" s="364"/>
      <c r="BH65" s="364"/>
      <c r="BI65" s="364"/>
      <c r="BJ65" s="364"/>
      <c r="BK65" s="364"/>
      <c r="BL65" s="365"/>
      <c r="BM65" s="367"/>
      <c r="BN65" s="367"/>
      <c r="BO65" s="363"/>
      <c r="BP65" s="364"/>
      <c r="BQ65" s="364"/>
      <c r="BR65" s="364"/>
      <c r="BS65" s="364"/>
      <c r="BT65" s="364"/>
      <c r="BU65" s="364"/>
      <c r="BV65" s="364"/>
      <c r="BW65" s="365"/>
    </row>
    <row r="66" spans="1:75" ht="12" customHeight="1" thickBot="1">
      <c r="A66" s="69">
        <f t="shared" si="12"/>
      </c>
      <c r="B66" s="69">
        <f t="shared" si="13"/>
      </c>
      <c r="C66" s="69">
        <f t="shared" si="14"/>
      </c>
      <c r="D66" s="80">
        <f t="shared" si="15"/>
      </c>
      <c r="E66" s="98">
        <f t="shared" si="16"/>
        <v>151</v>
      </c>
      <c r="F66" s="105">
        <f t="shared" si="17"/>
        <v>0</v>
      </c>
      <c r="G66" s="106"/>
      <c r="H66" s="107"/>
      <c r="I66" s="71">
        <f t="shared" si="27"/>
        <v>0</v>
      </c>
      <c r="J66" s="78">
        <f t="shared" si="18"/>
        <v>0</v>
      </c>
      <c r="K66" s="54" t="e">
        <f t="shared" si="19"/>
        <v>#N/A</v>
      </c>
      <c r="L66" s="55">
        <f t="shared" si="20"/>
        <v>0</v>
      </c>
      <c r="M66" s="148"/>
      <c r="N66" s="58">
        <f t="shared" si="31"/>
      </c>
      <c r="O66" s="245">
        <f t="shared" si="32"/>
      </c>
      <c r="P66" s="243">
        <f t="shared" si="33"/>
      </c>
      <c r="Q66" s="254">
        <f t="shared" si="34"/>
      </c>
      <c r="R66" s="254">
        <f t="shared" si="35"/>
      </c>
      <c r="S66" s="109"/>
      <c r="T66" s="148"/>
      <c r="U66" s="58">
        <f t="shared" si="36"/>
      </c>
      <c r="V66" s="243">
        <f t="shared" si="37"/>
      </c>
      <c r="W66" s="243">
        <f t="shared" si="38"/>
      </c>
      <c r="X66" s="254">
        <f t="shared" si="39"/>
      </c>
      <c r="Y66" s="254">
        <f t="shared" si="40"/>
      </c>
      <c r="Z66" s="109"/>
      <c r="AA66" s="148"/>
      <c r="AB66" s="58">
        <f t="shared" si="41"/>
      </c>
      <c r="AC66" s="243">
        <f t="shared" si="42"/>
      </c>
      <c r="AD66" s="243">
        <f t="shared" si="43"/>
      </c>
      <c r="AE66" s="254">
        <f t="shared" si="44"/>
      </c>
      <c r="AF66" s="254">
        <f t="shared" si="45"/>
      </c>
      <c r="AG66" s="109"/>
      <c r="AH66" s="108"/>
      <c r="AI66" s="58">
        <f t="shared" si="22"/>
      </c>
      <c r="AJ66" s="109"/>
      <c r="AK66" s="108"/>
      <c r="AL66" s="126">
        <f t="shared" si="23"/>
      </c>
      <c r="AM66" s="146"/>
      <c r="AN66" s="195" t="str">
        <f t="shared" si="24"/>
        <v>　　</v>
      </c>
      <c r="AO66" s="248" t="s">
        <v>71</v>
      </c>
      <c r="AP66" s="249"/>
      <c r="AQ66" s="249"/>
      <c r="AR66" s="249"/>
      <c r="AS66" s="249"/>
      <c r="AT66" s="56"/>
      <c r="AU66" s="61"/>
      <c r="AV66" s="61"/>
      <c r="AW66" s="319">
        <f>IF(AX66&gt;0,"Ｅ","")</f>
      </c>
      <c r="AX66" s="199">
        <f t="shared" si="47"/>
        <v>0</v>
      </c>
      <c r="BB66" s="366"/>
      <c r="BC66" s="367" t="s">
        <v>230</v>
      </c>
      <c r="BD66" s="367"/>
      <c r="BE66" s="360"/>
      <c r="BF66" s="361"/>
      <c r="BG66" s="361"/>
      <c r="BH66" s="361"/>
      <c r="BI66" s="361"/>
      <c r="BJ66" s="361"/>
      <c r="BK66" s="361"/>
      <c r="BL66" s="362"/>
      <c r="BM66" s="367" t="s">
        <v>231</v>
      </c>
      <c r="BN66" s="367"/>
      <c r="BO66" s="360"/>
      <c r="BP66" s="361"/>
      <c r="BQ66" s="361"/>
      <c r="BR66" s="361"/>
      <c r="BS66" s="361"/>
      <c r="BT66" s="361"/>
      <c r="BU66" s="361"/>
      <c r="BV66" s="361"/>
      <c r="BW66" s="362"/>
    </row>
    <row r="67" spans="1:75" ht="12" customHeight="1" thickBot="1">
      <c r="A67" s="69">
        <f t="shared" si="12"/>
      </c>
      <c r="B67" s="69">
        <f t="shared" si="13"/>
      </c>
      <c r="C67" s="69">
        <f t="shared" si="14"/>
      </c>
      <c r="D67" s="80">
        <f t="shared" si="15"/>
      </c>
      <c r="E67" s="98">
        <f t="shared" si="16"/>
        <v>151</v>
      </c>
      <c r="F67" s="105">
        <f t="shared" si="17"/>
        <v>0</v>
      </c>
      <c r="G67" s="106"/>
      <c r="H67" s="107"/>
      <c r="I67" s="71">
        <f t="shared" si="27"/>
        <v>0</v>
      </c>
      <c r="J67" s="78">
        <f t="shared" si="18"/>
        <v>0</v>
      </c>
      <c r="K67" s="54" t="e">
        <f t="shared" si="19"/>
        <v>#N/A</v>
      </c>
      <c r="L67" s="55">
        <f t="shared" si="20"/>
        <v>0</v>
      </c>
      <c r="M67" s="148"/>
      <c r="N67" s="58">
        <f t="shared" si="31"/>
      </c>
      <c r="O67" s="245">
        <f t="shared" si="32"/>
      </c>
      <c r="P67" s="243">
        <f t="shared" si="33"/>
      </c>
      <c r="Q67" s="254">
        <f t="shared" si="34"/>
      </c>
      <c r="R67" s="254">
        <f t="shared" si="35"/>
      </c>
      <c r="S67" s="109"/>
      <c r="T67" s="148"/>
      <c r="U67" s="58">
        <f t="shared" si="36"/>
      </c>
      <c r="V67" s="243">
        <f t="shared" si="37"/>
      </c>
      <c r="W67" s="243">
        <f t="shared" si="38"/>
      </c>
      <c r="X67" s="254">
        <f t="shared" si="39"/>
      </c>
      <c r="Y67" s="254">
        <f t="shared" si="40"/>
      </c>
      <c r="Z67" s="109"/>
      <c r="AA67" s="148"/>
      <c r="AB67" s="58">
        <f t="shared" si="41"/>
      </c>
      <c r="AC67" s="243">
        <f t="shared" si="42"/>
      </c>
      <c r="AD67" s="243">
        <f t="shared" si="43"/>
      </c>
      <c r="AE67" s="254">
        <f t="shared" si="44"/>
      </c>
      <c r="AF67" s="254">
        <f t="shared" si="45"/>
      </c>
      <c r="AG67" s="109"/>
      <c r="AH67" s="108"/>
      <c r="AI67" s="58">
        <f t="shared" si="22"/>
      </c>
      <c r="AJ67" s="109"/>
      <c r="AK67" s="108"/>
      <c r="AL67" s="126">
        <f t="shared" si="23"/>
      </c>
      <c r="AM67" s="146"/>
      <c r="AN67" s="195" t="str">
        <f t="shared" si="24"/>
        <v>　　</v>
      </c>
      <c r="AO67" s="56"/>
      <c r="AP67" s="56"/>
      <c r="AQ67" s="56"/>
      <c r="AR67" s="56"/>
      <c r="AS67" s="56"/>
      <c r="AT67" s="56"/>
      <c r="AU67" s="61"/>
      <c r="AV67" s="61"/>
      <c r="AW67" s="320">
        <f>IF(AX67&gt;0,"Ｆ","")</f>
      </c>
      <c r="AX67" s="199">
        <f t="shared" si="47"/>
        <v>0</v>
      </c>
      <c r="BB67" s="366"/>
      <c r="BC67" s="367"/>
      <c r="BD67" s="367"/>
      <c r="BE67" s="363"/>
      <c r="BF67" s="364"/>
      <c r="BG67" s="364"/>
      <c r="BH67" s="364"/>
      <c r="BI67" s="364"/>
      <c r="BJ67" s="364"/>
      <c r="BK67" s="364"/>
      <c r="BL67" s="365"/>
      <c r="BM67" s="367"/>
      <c r="BN67" s="367"/>
      <c r="BO67" s="363"/>
      <c r="BP67" s="364"/>
      <c r="BQ67" s="364"/>
      <c r="BR67" s="364"/>
      <c r="BS67" s="364"/>
      <c r="BT67" s="364"/>
      <c r="BU67" s="364"/>
      <c r="BV67" s="364"/>
      <c r="BW67" s="365"/>
    </row>
    <row r="68" spans="1:50" ht="12" customHeight="1" thickBot="1">
      <c r="A68" s="69">
        <f t="shared" si="12"/>
      </c>
      <c r="B68" s="69">
        <f t="shared" si="13"/>
      </c>
      <c r="C68" s="69">
        <f t="shared" si="14"/>
      </c>
      <c r="D68" s="80">
        <f t="shared" si="15"/>
      </c>
      <c r="E68" s="98">
        <f t="shared" si="16"/>
        <v>151</v>
      </c>
      <c r="F68" s="105">
        <f t="shared" si="17"/>
        <v>0</v>
      </c>
      <c r="G68" s="106"/>
      <c r="H68" s="107"/>
      <c r="I68" s="71">
        <f t="shared" si="27"/>
        <v>0</v>
      </c>
      <c r="J68" s="78">
        <f t="shared" si="18"/>
        <v>0</v>
      </c>
      <c r="K68" s="54" t="e">
        <f t="shared" si="19"/>
        <v>#N/A</v>
      </c>
      <c r="L68" s="55">
        <f t="shared" si="20"/>
        <v>0</v>
      </c>
      <c r="M68" s="148"/>
      <c r="N68" s="58">
        <f t="shared" si="31"/>
      </c>
      <c r="O68" s="245">
        <f t="shared" si="32"/>
      </c>
      <c r="P68" s="243">
        <f t="shared" si="33"/>
      </c>
      <c r="Q68" s="254">
        <f t="shared" si="34"/>
      </c>
      <c r="R68" s="254">
        <f t="shared" si="35"/>
      </c>
      <c r="S68" s="109"/>
      <c r="T68" s="148"/>
      <c r="U68" s="58">
        <f t="shared" si="36"/>
      </c>
      <c r="V68" s="243">
        <f t="shared" si="37"/>
      </c>
      <c r="W68" s="243">
        <f t="shared" si="38"/>
      </c>
      <c r="X68" s="254">
        <f t="shared" si="39"/>
      </c>
      <c r="Y68" s="254">
        <f t="shared" si="40"/>
      </c>
      <c r="Z68" s="109"/>
      <c r="AA68" s="148"/>
      <c r="AB68" s="58">
        <f t="shared" si="41"/>
      </c>
      <c r="AC68" s="243">
        <f t="shared" si="42"/>
      </c>
      <c r="AD68" s="243">
        <f t="shared" si="43"/>
      </c>
      <c r="AE68" s="254">
        <f t="shared" si="44"/>
      </c>
      <c r="AF68" s="254">
        <f t="shared" si="45"/>
      </c>
      <c r="AG68" s="109"/>
      <c r="AH68" s="108"/>
      <c r="AI68" s="58">
        <f t="shared" si="22"/>
      </c>
      <c r="AJ68" s="109"/>
      <c r="AK68" s="108"/>
      <c r="AL68" s="126">
        <f t="shared" si="23"/>
      </c>
      <c r="AM68" s="146"/>
      <c r="AN68" s="195" t="str">
        <f t="shared" si="24"/>
        <v>　　</v>
      </c>
      <c r="AO68" s="56"/>
      <c r="AP68" s="56"/>
      <c r="AQ68" s="56"/>
      <c r="AR68" s="56"/>
      <c r="AS68" s="56"/>
      <c r="AT68" s="56"/>
      <c r="AU68" s="61"/>
      <c r="AV68" s="61"/>
      <c r="AW68" s="202" t="s">
        <v>70</v>
      </c>
      <c r="AX68" s="203">
        <f>SUM($AX$69:$AX$74)</f>
        <v>0</v>
      </c>
    </row>
    <row r="69" spans="1:93" ht="12" customHeight="1" thickBot="1">
      <c r="A69" s="69">
        <f t="shared" si="12"/>
      </c>
      <c r="B69" s="69">
        <f t="shared" si="13"/>
      </c>
      <c r="C69" s="69">
        <f t="shared" si="14"/>
      </c>
      <c r="D69" s="80">
        <f t="shared" si="15"/>
      </c>
      <c r="E69" s="98">
        <f t="shared" si="16"/>
        <v>151</v>
      </c>
      <c r="F69" s="105">
        <f t="shared" si="17"/>
        <v>0</v>
      </c>
      <c r="G69" s="106"/>
      <c r="H69" s="107"/>
      <c r="I69" s="71">
        <f t="shared" si="27"/>
        <v>0</v>
      </c>
      <c r="J69" s="78">
        <f t="shared" si="18"/>
        <v>0</v>
      </c>
      <c r="K69" s="54" t="e">
        <f t="shared" si="19"/>
        <v>#N/A</v>
      </c>
      <c r="L69" s="55">
        <f t="shared" si="20"/>
        <v>0</v>
      </c>
      <c r="M69" s="148"/>
      <c r="N69" s="58">
        <f t="shared" si="31"/>
      </c>
      <c r="O69" s="245">
        <f t="shared" si="32"/>
      </c>
      <c r="P69" s="243">
        <f t="shared" si="33"/>
      </c>
      <c r="Q69" s="254">
        <f t="shared" si="34"/>
      </c>
      <c r="R69" s="254">
        <f t="shared" si="35"/>
      </c>
      <c r="S69" s="109"/>
      <c r="T69" s="148"/>
      <c r="U69" s="58">
        <f t="shared" si="36"/>
      </c>
      <c r="V69" s="243">
        <f t="shared" si="37"/>
      </c>
      <c r="W69" s="243">
        <f t="shared" si="38"/>
      </c>
      <c r="X69" s="254">
        <f t="shared" si="39"/>
      </c>
      <c r="Y69" s="254">
        <f t="shared" si="40"/>
      </c>
      <c r="Z69" s="109"/>
      <c r="AA69" s="148"/>
      <c r="AB69" s="58">
        <f t="shared" si="41"/>
      </c>
      <c r="AC69" s="243">
        <f t="shared" si="42"/>
      </c>
      <c r="AD69" s="243">
        <f t="shared" si="43"/>
      </c>
      <c r="AE69" s="254">
        <f t="shared" si="44"/>
      </c>
      <c r="AF69" s="254">
        <f t="shared" si="45"/>
      </c>
      <c r="AG69" s="109"/>
      <c r="AH69" s="108"/>
      <c r="AI69" s="58">
        <f t="shared" si="22"/>
      </c>
      <c r="AJ69" s="109"/>
      <c r="AK69" s="108"/>
      <c r="AL69" s="126">
        <f t="shared" si="23"/>
      </c>
      <c r="AM69" s="146"/>
      <c r="AN69" s="195" t="str">
        <f t="shared" si="24"/>
        <v>　　</v>
      </c>
      <c r="AO69" s="56"/>
      <c r="AP69" s="56"/>
      <c r="AQ69" s="56"/>
      <c r="AR69" s="56"/>
      <c r="AS69" s="56"/>
      <c r="AT69" s="56"/>
      <c r="AU69" s="61"/>
      <c r="AV69" s="61"/>
      <c r="AW69" s="319">
        <f>IF(AX69&gt;0,"Ａ","")</f>
      </c>
      <c r="AX69" s="199">
        <f aca="true" t="shared" si="48" ref="AX69:AX74">SUMPRODUCT(($AH$10:$AH$160=$AP56)*(($AI$10:$AI$160=$AR$52)+($AI$10:$AI$160=$AS$52)+($AI$10:$AI$160=$AR$65)+($AI$10:$AI$160=$AS$65)))</f>
        <v>0</v>
      </c>
      <c r="AY69" s="102" t="e">
        <f>VLOOKUP(1+AY62,$C$10:$C$160,1,FALSE)</f>
        <v>#N/A</v>
      </c>
      <c r="AZ69" s="102" t="e">
        <f>IF(ISERROR(AY69),VLOOKUP(1+AZ62,$D$10:$D$160,1,FALSE),0)</f>
        <v>#N/A</v>
      </c>
      <c r="BA69" s="102">
        <v>23</v>
      </c>
      <c r="BB69" s="371" t="e">
        <f>IF(ISERROR($AY69),VLOOKUP(AZ69,Entf,3,FALSE),VLOOKUP(AY69,Entm,4,FALSE))</f>
        <v>#N/A</v>
      </c>
      <c r="BC69" s="372"/>
      <c r="BD69" s="371" t="e">
        <f>IF(ISERROR($AY69),VLOOKUP($BB69,Entf,5,FALSE),VLOOKUP($BB69,Entm,6,FALSE))</f>
        <v>#N/A</v>
      </c>
      <c r="BE69" s="375"/>
      <c r="BF69" s="372"/>
      <c r="BG69" s="371" t="e">
        <f>IF(ISERROR($AY69),VLOOKUP($BB69,Entf,6,FALSE),VLOOKUP($BB69,Entm,7,FALSE))</f>
        <v>#N/A</v>
      </c>
      <c r="BH69" s="375"/>
      <c r="BI69" s="375"/>
      <c r="BJ69" s="375"/>
      <c r="BK69" s="375"/>
      <c r="BL69" s="372"/>
      <c r="BM69" s="371">
        <f>IF(ISERROR(AY69),IF(ISERROR(AZ69),"","女"),"男")</f>
      </c>
      <c r="BN69" s="372"/>
      <c r="BO69" s="386" t="e">
        <f>IF(ISERROR($AY69),VLOOKUP($BB69,Entf,37,FALSE),VLOOKUP($BB69,Entm,38,FALSE))</f>
        <v>#N/A</v>
      </c>
      <c r="BP69" s="387"/>
      <c r="BQ69" s="387"/>
      <c r="BR69" s="388"/>
      <c r="BS69" s="368" t="e">
        <f>IF(ISERROR($AY69),VLOOKUP($BB69,Entf,10,FALSE),VLOOKUP($BB69,Entm,11,FALSE))</f>
        <v>#N/A</v>
      </c>
      <c r="BT69" s="369"/>
      <c r="BU69" s="369"/>
      <c r="BV69" s="369"/>
      <c r="BW69" s="370"/>
      <c r="BX69" s="368" t="e">
        <f>IF(ISERROR($AY69),VLOOKUP($BB69,Entf,17,FALSE),VLOOKUP($BB69,Entm,18,FALSE))</f>
        <v>#N/A</v>
      </c>
      <c r="BY69" s="369"/>
      <c r="BZ69" s="369"/>
      <c r="CA69" s="369"/>
      <c r="CB69" s="370"/>
      <c r="CC69" s="368" t="e">
        <f>IF(ISERROR($AY69),VLOOKUP($BB69,Entf,24,FALSE),VLOOKUP($BB69,Entm,25,FALSE))</f>
        <v>#N/A</v>
      </c>
      <c r="CD69" s="369"/>
      <c r="CE69" s="369"/>
      <c r="CF69" s="369"/>
      <c r="CG69" s="370"/>
      <c r="CH69" s="368" t="e">
        <f>IF(ISERROR($AY69),VLOOKUP($BB69,Entf,31,FALSE),VLOOKUP($BB69,Entm,32,FALSE))</f>
        <v>#N/A</v>
      </c>
      <c r="CI69" s="369"/>
      <c r="CJ69" s="369"/>
      <c r="CK69" s="370"/>
      <c r="CL69" s="368" t="e">
        <f>IF(ISERROR($AY69),VLOOKUP($BB69,Entf,34,FALSE),VLOOKUP($BB69,Entm,35,FALSE))</f>
        <v>#N/A</v>
      </c>
      <c r="CM69" s="369"/>
      <c r="CN69" s="369"/>
      <c r="CO69" s="370"/>
    </row>
    <row r="70" spans="1:93" ht="12" customHeight="1" thickBot="1">
      <c r="A70" s="69">
        <f t="shared" si="12"/>
      </c>
      <c r="B70" s="69">
        <f t="shared" si="13"/>
      </c>
      <c r="C70" s="69">
        <f t="shared" si="14"/>
      </c>
      <c r="D70" s="80">
        <f t="shared" si="15"/>
      </c>
      <c r="E70" s="98">
        <f t="shared" si="16"/>
        <v>151</v>
      </c>
      <c r="F70" s="105">
        <f t="shared" si="17"/>
        <v>0</v>
      </c>
      <c r="G70" s="106"/>
      <c r="H70" s="107"/>
      <c r="I70" s="71">
        <f t="shared" si="27"/>
        <v>0</v>
      </c>
      <c r="J70" s="78">
        <f t="shared" si="18"/>
        <v>0</v>
      </c>
      <c r="K70" s="54" t="e">
        <f t="shared" si="19"/>
        <v>#N/A</v>
      </c>
      <c r="L70" s="55">
        <f t="shared" si="20"/>
        <v>0</v>
      </c>
      <c r="M70" s="148"/>
      <c r="N70" s="58">
        <f t="shared" si="31"/>
      </c>
      <c r="O70" s="245">
        <f t="shared" si="32"/>
      </c>
      <c r="P70" s="243">
        <f t="shared" si="33"/>
      </c>
      <c r="Q70" s="254">
        <f t="shared" si="34"/>
      </c>
      <c r="R70" s="254">
        <f t="shared" si="35"/>
      </c>
      <c r="S70" s="109"/>
      <c r="T70" s="148"/>
      <c r="U70" s="58">
        <f t="shared" si="36"/>
      </c>
      <c r="V70" s="243">
        <f t="shared" si="37"/>
      </c>
      <c r="W70" s="243">
        <f t="shared" si="38"/>
      </c>
      <c r="X70" s="254">
        <f t="shared" si="39"/>
      </c>
      <c r="Y70" s="254">
        <f t="shared" si="40"/>
      </c>
      <c r="Z70" s="109"/>
      <c r="AA70" s="148"/>
      <c r="AB70" s="58">
        <f t="shared" si="41"/>
      </c>
      <c r="AC70" s="243">
        <f t="shared" si="42"/>
      </c>
      <c r="AD70" s="243">
        <f t="shared" si="43"/>
      </c>
      <c r="AE70" s="254">
        <f t="shared" si="44"/>
      </c>
      <c r="AF70" s="254">
        <f t="shared" si="45"/>
      </c>
      <c r="AG70" s="109"/>
      <c r="AH70" s="108"/>
      <c r="AI70" s="58">
        <f t="shared" si="22"/>
      </c>
      <c r="AJ70" s="109"/>
      <c r="AK70" s="108"/>
      <c r="AL70" s="126">
        <f t="shared" si="23"/>
      </c>
      <c r="AM70" s="146"/>
      <c r="AN70" s="195" t="str">
        <f t="shared" si="24"/>
        <v>　　</v>
      </c>
      <c r="AO70" s="56"/>
      <c r="AP70" s="56"/>
      <c r="AQ70" s="56"/>
      <c r="AR70" s="56"/>
      <c r="AS70" s="56"/>
      <c r="AT70" s="56"/>
      <c r="AU70" s="61"/>
      <c r="AV70" s="61"/>
      <c r="AW70" s="319">
        <f>IF(AX70&gt;0,"Ｂ","")</f>
      </c>
      <c r="AX70" s="199">
        <f t="shared" si="48"/>
        <v>0</v>
      </c>
      <c r="BB70" s="373"/>
      <c r="BC70" s="374"/>
      <c r="BD70" s="373"/>
      <c r="BE70" s="376"/>
      <c r="BF70" s="374"/>
      <c r="BG70" s="377" t="e">
        <f>IF(ISERROR($AY69),VLOOKUP($BB69,Entf,7,FALSE),VLOOKUP($BB69,Entm,8,FALSE))</f>
        <v>#N/A</v>
      </c>
      <c r="BH70" s="378"/>
      <c r="BI70" s="378"/>
      <c r="BJ70" s="378"/>
      <c r="BK70" s="378"/>
      <c r="BL70" s="379"/>
      <c r="BM70" s="373"/>
      <c r="BN70" s="374"/>
      <c r="BO70" s="380" t="e">
        <f>IF(ISERROR($AY69),VLOOKUP($BB69,Entf,9,FALSE),VLOOKUP($BB69,Entm,10,FALSE))</f>
        <v>#N/A</v>
      </c>
      <c r="BP70" s="381"/>
      <c r="BQ70" s="381"/>
      <c r="BR70" s="382"/>
      <c r="BS70" s="383" t="e">
        <f>IF(ISERROR($AY69),VLOOKUP($BB69,Entf,16,FALSE),VLOOKUP($BB69,Entm,17,FALSE))</f>
        <v>#N/A</v>
      </c>
      <c r="BT70" s="384"/>
      <c r="BU70" s="384"/>
      <c r="BV70" s="384"/>
      <c r="BW70" s="385"/>
      <c r="BX70" s="383" t="e">
        <f>IF(ISERROR($AY69),VLOOKUP($BB69,Entf,23,FALSE),VLOOKUP($BB69,Entm,24,FALSE))</f>
        <v>#N/A</v>
      </c>
      <c r="BY70" s="384"/>
      <c r="BZ70" s="384"/>
      <c r="CA70" s="384"/>
      <c r="CB70" s="385"/>
      <c r="CC70" s="383" t="e">
        <f>IF(ISERROR($AY69),VLOOKUP($BB69,Entf,30,FALSE),VLOOKUP($BB69,Entm,31,FALSE))</f>
        <v>#N/A</v>
      </c>
      <c r="CD70" s="384"/>
      <c r="CE70" s="384"/>
      <c r="CF70" s="384"/>
      <c r="CG70" s="385"/>
      <c r="CH70" s="383" t="e">
        <f>IF(ISERROR($AY69),VLOOKUP($BB69,Entf,33,FALSE),VLOOKUP($BB69,Entm,34,FALSE))</f>
        <v>#N/A</v>
      </c>
      <c r="CI70" s="384"/>
      <c r="CJ70" s="384"/>
      <c r="CK70" s="385"/>
      <c r="CL70" s="383" t="e">
        <f>IF(ISERROR($AY69),VLOOKUP($BB69,Entf,36,FALSE),VLOOKUP($BB69,Entm,37,FALSE))</f>
        <v>#N/A</v>
      </c>
      <c r="CM70" s="384"/>
      <c r="CN70" s="384"/>
      <c r="CO70" s="385"/>
    </row>
    <row r="71" spans="1:93" ht="12" customHeight="1" thickBot="1">
      <c r="A71" s="69">
        <f t="shared" si="12"/>
      </c>
      <c r="B71" s="69">
        <f t="shared" si="13"/>
      </c>
      <c r="C71" s="69">
        <f t="shared" si="14"/>
      </c>
      <c r="D71" s="80">
        <f t="shared" si="15"/>
      </c>
      <c r="E71" s="98">
        <f t="shared" si="16"/>
        <v>151</v>
      </c>
      <c r="F71" s="105">
        <f t="shared" si="17"/>
        <v>0</v>
      </c>
      <c r="G71" s="106"/>
      <c r="H71" s="107"/>
      <c r="I71" s="71">
        <f t="shared" si="27"/>
        <v>0</v>
      </c>
      <c r="J71" s="78">
        <f t="shared" si="18"/>
        <v>0</v>
      </c>
      <c r="K71" s="54" t="e">
        <f t="shared" si="19"/>
        <v>#N/A</v>
      </c>
      <c r="L71" s="55">
        <f t="shared" si="20"/>
        <v>0</v>
      </c>
      <c r="M71" s="148"/>
      <c r="N71" s="58">
        <f t="shared" si="31"/>
      </c>
      <c r="O71" s="245">
        <f t="shared" si="32"/>
      </c>
      <c r="P71" s="243">
        <f t="shared" si="33"/>
      </c>
      <c r="Q71" s="254">
        <f t="shared" si="34"/>
      </c>
      <c r="R71" s="254">
        <f t="shared" si="35"/>
      </c>
      <c r="S71" s="109"/>
      <c r="T71" s="148"/>
      <c r="U71" s="58">
        <f t="shared" si="36"/>
      </c>
      <c r="V71" s="243">
        <f t="shared" si="37"/>
      </c>
      <c r="W71" s="243">
        <f t="shared" si="38"/>
      </c>
      <c r="X71" s="254">
        <f t="shared" si="39"/>
      </c>
      <c r="Y71" s="254">
        <f t="shared" si="40"/>
      </c>
      <c r="Z71" s="109"/>
      <c r="AA71" s="148"/>
      <c r="AB71" s="58">
        <f t="shared" si="41"/>
      </c>
      <c r="AC71" s="243">
        <f t="shared" si="42"/>
      </c>
      <c r="AD71" s="243">
        <f t="shared" si="43"/>
      </c>
      <c r="AE71" s="254">
        <f t="shared" si="44"/>
      </c>
      <c r="AF71" s="254">
        <f t="shared" si="45"/>
      </c>
      <c r="AG71" s="109"/>
      <c r="AH71" s="108"/>
      <c r="AI71" s="58">
        <f t="shared" si="22"/>
      </c>
      <c r="AJ71" s="109"/>
      <c r="AK71" s="108"/>
      <c r="AL71" s="126">
        <f t="shared" si="23"/>
      </c>
      <c r="AM71" s="146"/>
      <c r="AN71" s="195" t="str">
        <f t="shared" si="24"/>
        <v>　　</v>
      </c>
      <c r="AO71" s="56"/>
      <c r="AP71" s="56"/>
      <c r="AQ71" s="56"/>
      <c r="AR71" s="56"/>
      <c r="AS71" s="56"/>
      <c r="AT71" s="56"/>
      <c r="AU71" s="61"/>
      <c r="AV71" s="61"/>
      <c r="AW71" s="319">
        <f>IF(AX71&gt;0,"Ｃ","")</f>
      </c>
      <c r="AX71" s="199">
        <f t="shared" si="48"/>
        <v>0</v>
      </c>
      <c r="AY71" s="102" t="e">
        <f>VLOOKUP(1+AY69,$C$10:$C$160,1,FALSE)</f>
        <v>#N/A</v>
      </c>
      <c r="AZ71" s="102" t="e">
        <f>IF(ISERROR(AY71),VLOOKUP(1+AZ69,$D$10:$D$160,1,FALSE),0)</f>
        <v>#N/A</v>
      </c>
      <c r="BA71" s="102">
        <v>24</v>
      </c>
      <c r="BB71" s="371" t="e">
        <f>IF(ISERROR($AY71),VLOOKUP(AZ71,Entf,3,FALSE),VLOOKUP(AY71,Entm,4,FALSE))</f>
        <v>#N/A</v>
      </c>
      <c r="BC71" s="372"/>
      <c r="BD71" s="371" t="e">
        <f>IF(ISERROR($AY71),VLOOKUP($BB71,Entf,5,FALSE),VLOOKUP($BB71,Entm,6,FALSE))</f>
        <v>#N/A</v>
      </c>
      <c r="BE71" s="375"/>
      <c r="BF71" s="372"/>
      <c r="BG71" s="371" t="e">
        <f>IF(ISERROR($AY71),VLOOKUP($BB71,Entf,6,FALSE),VLOOKUP($BB71,Entm,7,FALSE))</f>
        <v>#N/A</v>
      </c>
      <c r="BH71" s="375"/>
      <c r="BI71" s="375"/>
      <c r="BJ71" s="375"/>
      <c r="BK71" s="375"/>
      <c r="BL71" s="372"/>
      <c r="BM71" s="371">
        <f>IF(ISERROR(AY71),IF(ISERROR(AZ71),"","女"),"男")</f>
      </c>
      <c r="BN71" s="372"/>
      <c r="BO71" s="386" t="e">
        <f>IF(ISERROR($AY71),VLOOKUP($BB71,Entf,37,FALSE),VLOOKUP($BB71,Entm,38,FALSE))</f>
        <v>#N/A</v>
      </c>
      <c r="BP71" s="387"/>
      <c r="BQ71" s="387"/>
      <c r="BR71" s="388"/>
      <c r="BS71" s="368" t="e">
        <f>IF(ISERROR($AY71),VLOOKUP($BB71,Entf,10,FALSE),VLOOKUP($BB71,Entm,11,FALSE))</f>
        <v>#N/A</v>
      </c>
      <c r="BT71" s="369"/>
      <c r="BU71" s="369"/>
      <c r="BV71" s="369"/>
      <c r="BW71" s="370"/>
      <c r="BX71" s="368" t="e">
        <f>IF(ISERROR($AY71),VLOOKUP($BB71,Entf,17,FALSE),VLOOKUP($BB71,Entm,18,FALSE))</f>
        <v>#N/A</v>
      </c>
      <c r="BY71" s="369"/>
      <c r="BZ71" s="369"/>
      <c r="CA71" s="369"/>
      <c r="CB71" s="370"/>
      <c r="CC71" s="368" t="e">
        <f>IF(ISERROR($AY71),VLOOKUP($BB71,Entf,24,FALSE),VLOOKUP($BB71,Entm,25,FALSE))</f>
        <v>#N/A</v>
      </c>
      <c r="CD71" s="369"/>
      <c r="CE71" s="369"/>
      <c r="CF71" s="369"/>
      <c r="CG71" s="370"/>
      <c r="CH71" s="368" t="e">
        <f>IF(ISERROR($AY71),VLOOKUP($BB71,Entf,31,FALSE),VLOOKUP($BB71,Entm,32,FALSE))</f>
        <v>#N/A</v>
      </c>
      <c r="CI71" s="369"/>
      <c r="CJ71" s="369"/>
      <c r="CK71" s="370"/>
      <c r="CL71" s="368" t="e">
        <f>IF(ISERROR($AY71),VLOOKUP($BB71,Entf,34,FALSE),VLOOKUP($BB71,Entm,35,FALSE))</f>
        <v>#N/A</v>
      </c>
      <c r="CM71" s="369"/>
      <c r="CN71" s="369"/>
      <c r="CO71" s="370"/>
    </row>
    <row r="72" spans="1:93" ht="12" customHeight="1" thickBot="1">
      <c r="A72" s="69">
        <f t="shared" si="12"/>
      </c>
      <c r="B72" s="69">
        <f t="shared" si="13"/>
      </c>
      <c r="C72" s="69">
        <f t="shared" si="14"/>
      </c>
      <c r="D72" s="80">
        <f t="shared" si="15"/>
      </c>
      <c r="E72" s="98">
        <f t="shared" si="16"/>
        <v>151</v>
      </c>
      <c r="F72" s="105">
        <f t="shared" si="17"/>
        <v>0</v>
      </c>
      <c r="G72" s="106"/>
      <c r="H72" s="107"/>
      <c r="I72" s="71">
        <f t="shared" si="27"/>
        <v>0</v>
      </c>
      <c r="J72" s="78">
        <f t="shared" si="18"/>
        <v>0</v>
      </c>
      <c r="K72" s="54" t="e">
        <f t="shared" si="19"/>
        <v>#N/A</v>
      </c>
      <c r="L72" s="55">
        <f t="shared" si="20"/>
        <v>0</v>
      </c>
      <c r="M72" s="148"/>
      <c r="N72" s="58">
        <f t="shared" si="31"/>
      </c>
      <c r="O72" s="245">
        <f t="shared" si="32"/>
      </c>
      <c r="P72" s="243">
        <f t="shared" si="33"/>
      </c>
      <c r="Q72" s="254">
        <f t="shared" si="34"/>
      </c>
      <c r="R72" s="254">
        <f t="shared" si="35"/>
      </c>
      <c r="S72" s="109"/>
      <c r="T72" s="148"/>
      <c r="U72" s="58">
        <f t="shared" si="36"/>
      </c>
      <c r="V72" s="243">
        <f t="shared" si="37"/>
      </c>
      <c r="W72" s="243">
        <f t="shared" si="38"/>
      </c>
      <c r="X72" s="254">
        <f t="shared" si="39"/>
      </c>
      <c r="Y72" s="254">
        <f t="shared" si="40"/>
      </c>
      <c r="Z72" s="109"/>
      <c r="AA72" s="148"/>
      <c r="AB72" s="58">
        <f t="shared" si="41"/>
      </c>
      <c r="AC72" s="243">
        <f t="shared" si="42"/>
      </c>
      <c r="AD72" s="243">
        <f t="shared" si="43"/>
      </c>
      <c r="AE72" s="254">
        <f t="shared" si="44"/>
      </c>
      <c r="AF72" s="254">
        <f t="shared" si="45"/>
      </c>
      <c r="AG72" s="109"/>
      <c r="AH72" s="108"/>
      <c r="AI72" s="58">
        <f t="shared" si="22"/>
      </c>
      <c r="AJ72" s="109"/>
      <c r="AK72" s="108"/>
      <c r="AL72" s="126">
        <f t="shared" si="23"/>
      </c>
      <c r="AM72" s="146"/>
      <c r="AN72" s="195" t="str">
        <f t="shared" si="24"/>
        <v>　　</v>
      </c>
      <c r="AO72" s="56"/>
      <c r="AP72" s="56"/>
      <c r="AQ72" s="56"/>
      <c r="AR72" s="56"/>
      <c r="AS72" s="56"/>
      <c r="AT72" s="56"/>
      <c r="AU72" s="61"/>
      <c r="AV72" s="61"/>
      <c r="AW72" s="319">
        <f>IF(AX72&gt;0,"Ｄ","")</f>
      </c>
      <c r="AX72" s="199">
        <f t="shared" si="48"/>
        <v>0</v>
      </c>
      <c r="BB72" s="373"/>
      <c r="BC72" s="374"/>
      <c r="BD72" s="373"/>
      <c r="BE72" s="376"/>
      <c r="BF72" s="374"/>
      <c r="BG72" s="377" t="e">
        <f>IF(ISERROR($AY71),VLOOKUP($BB71,Entf,7,FALSE),VLOOKUP($BB71,Entm,8,FALSE))</f>
        <v>#N/A</v>
      </c>
      <c r="BH72" s="378"/>
      <c r="BI72" s="378"/>
      <c r="BJ72" s="378"/>
      <c r="BK72" s="378"/>
      <c r="BL72" s="379"/>
      <c r="BM72" s="373"/>
      <c r="BN72" s="374"/>
      <c r="BO72" s="380" t="e">
        <f>IF(ISERROR($AY71),VLOOKUP($BB71,Entf,9,FALSE),VLOOKUP($BB71,Entm,10,FALSE))</f>
        <v>#N/A</v>
      </c>
      <c r="BP72" s="381"/>
      <c r="BQ72" s="381"/>
      <c r="BR72" s="382"/>
      <c r="BS72" s="383" t="e">
        <f>IF(ISERROR($AY71),VLOOKUP($BB71,Entf,16,FALSE),VLOOKUP($BB71,Entm,17,FALSE))</f>
        <v>#N/A</v>
      </c>
      <c r="BT72" s="384"/>
      <c r="BU72" s="384"/>
      <c r="BV72" s="384"/>
      <c r="BW72" s="385"/>
      <c r="BX72" s="383" t="e">
        <f>IF(ISERROR($AY71),VLOOKUP($BB71,Entf,23,FALSE),VLOOKUP($BB71,Entm,24,FALSE))</f>
        <v>#N/A</v>
      </c>
      <c r="BY72" s="384"/>
      <c r="BZ72" s="384"/>
      <c r="CA72" s="384"/>
      <c r="CB72" s="385"/>
      <c r="CC72" s="383" t="e">
        <f>IF(ISERROR($AY71),VLOOKUP($BB71,Entf,30,FALSE),VLOOKUP($BB71,Entm,31,FALSE))</f>
        <v>#N/A</v>
      </c>
      <c r="CD72" s="384"/>
      <c r="CE72" s="384"/>
      <c r="CF72" s="384"/>
      <c r="CG72" s="385"/>
      <c r="CH72" s="383" t="e">
        <f>IF(ISERROR($AY71),VLOOKUP($BB71,Entf,33,FALSE),VLOOKUP($BB71,Entm,34,FALSE))</f>
        <v>#N/A</v>
      </c>
      <c r="CI72" s="384"/>
      <c r="CJ72" s="384"/>
      <c r="CK72" s="385"/>
      <c r="CL72" s="383" t="e">
        <f>IF(ISERROR($AY71),VLOOKUP($BB71,Entf,36,FALSE),VLOOKUP($BB71,Entm,37,FALSE))</f>
        <v>#N/A</v>
      </c>
      <c r="CM72" s="384"/>
      <c r="CN72" s="384"/>
      <c r="CO72" s="385"/>
    </row>
    <row r="73" spans="1:93" ht="12" customHeight="1" thickBot="1">
      <c r="A73" s="69">
        <f t="shared" si="12"/>
      </c>
      <c r="B73" s="69">
        <f t="shared" si="13"/>
      </c>
      <c r="C73" s="69">
        <f t="shared" si="14"/>
      </c>
      <c r="D73" s="80">
        <f t="shared" si="15"/>
      </c>
      <c r="E73" s="98">
        <f t="shared" si="16"/>
        <v>151</v>
      </c>
      <c r="F73" s="105">
        <f t="shared" si="17"/>
        <v>0</v>
      </c>
      <c r="G73" s="106"/>
      <c r="H73" s="107"/>
      <c r="I73" s="71">
        <f t="shared" si="27"/>
        <v>0</v>
      </c>
      <c r="J73" s="78">
        <f t="shared" si="18"/>
        <v>0</v>
      </c>
      <c r="K73" s="54" t="e">
        <f t="shared" si="19"/>
        <v>#N/A</v>
      </c>
      <c r="L73" s="55">
        <f t="shared" si="20"/>
        <v>0</v>
      </c>
      <c r="M73" s="148"/>
      <c r="N73" s="58">
        <f t="shared" si="31"/>
      </c>
      <c r="O73" s="245">
        <f t="shared" si="32"/>
      </c>
      <c r="P73" s="243">
        <f t="shared" si="33"/>
      </c>
      <c r="Q73" s="254">
        <f t="shared" si="34"/>
      </c>
      <c r="R73" s="254">
        <f t="shared" si="35"/>
      </c>
      <c r="S73" s="109"/>
      <c r="T73" s="148"/>
      <c r="U73" s="58">
        <f t="shared" si="36"/>
      </c>
      <c r="V73" s="243">
        <f t="shared" si="37"/>
      </c>
      <c r="W73" s="243">
        <f t="shared" si="38"/>
      </c>
      <c r="X73" s="254">
        <f t="shared" si="39"/>
      </c>
      <c r="Y73" s="254">
        <f t="shared" si="40"/>
      </c>
      <c r="Z73" s="109"/>
      <c r="AA73" s="148"/>
      <c r="AB73" s="58">
        <f t="shared" si="41"/>
      </c>
      <c r="AC73" s="243">
        <f t="shared" si="42"/>
      </c>
      <c r="AD73" s="243">
        <f t="shared" si="43"/>
      </c>
      <c r="AE73" s="254">
        <f t="shared" si="44"/>
      </c>
      <c r="AF73" s="254">
        <f t="shared" si="45"/>
      </c>
      <c r="AG73" s="109"/>
      <c r="AH73" s="108"/>
      <c r="AI73" s="58">
        <f t="shared" si="22"/>
      </c>
      <c r="AJ73" s="109"/>
      <c r="AK73" s="108"/>
      <c r="AL73" s="126">
        <f t="shared" si="23"/>
      </c>
      <c r="AM73" s="146"/>
      <c r="AN73" s="195" t="str">
        <f t="shared" si="24"/>
        <v>　　</v>
      </c>
      <c r="AO73" s="56"/>
      <c r="AP73" s="56"/>
      <c r="AQ73" s="56"/>
      <c r="AR73" s="56"/>
      <c r="AS73" s="56"/>
      <c r="AT73" s="56"/>
      <c r="AU73" s="61"/>
      <c r="AV73" s="61"/>
      <c r="AW73" s="319">
        <f>IF(AX73&gt;0,"Ｅ","")</f>
      </c>
      <c r="AX73" s="199">
        <f t="shared" si="48"/>
        <v>0</v>
      </c>
      <c r="AY73" s="102" t="e">
        <f>VLOOKUP(1+AY71,$C$10:$C$160,1,FALSE)</f>
        <v>#N/A</v>
      </c>
      <c r="AZ73" s="102" t="e">
        <f>IF(ISERROR(AY73),VLOOKUP(1+AZ71,$D$10:$D$160,1,FALSE),0)</f>
        <v>#N/A</v>
      </c>
      <c r="BA73" s="102">
        <v>25</v>
      </c>
      <c r="BB73" s="371" t="e">
        <f>IF(ISERROR($AY73),VLOOKUP(AZ73,Entf,3,FALSE),VLOOKUP(AY73,Entm,4,FALSE))</f>
        <v>#N/A</v>
      </c>
      <c r="BC73" s="372"/>
      <c r="BD73" s="371" t="e">
        <f>IF(ISERROR($AY73),VLOOKUP($BB73,Entf,5,FALSE),VLOOKUP($BB73,Entm,6,FALSE))</f>
        <v>#N/A</v>
      </c>
      <c r="BE73" s="375"/>
      <c r="BF73" s="372"/>
      <c r="BG73" s="371" t="e">
        <f>IF(ISERROR($AY73),VLOOKUP($BB73,Entf,6,FALSE),VLOOKUP($BB73,Entm,7,FALSE))</f>
        <v>#N/A</v>
      </c>
      <c r="BH73" s="375"/>
      <c r="BI73" s="375"/>
      <c r="BJ73" s="375"/>
      <c r="BK73" s="375"/>
      <c r="BL73" s="372"/>
      <c r="BM73" s="371">
        <f>IF(ISERROR(AY73),IF(ISERROR(AZ73),"","女"),"男")</f>
      </c>
      <c r="BN73" s="372"/>
      <c r="BO73" s="386" t="e">
        <f>IF(ISERROR($AY73),VLOOKUP($BB73,Entf,37,FALSE),VLOOKUP($BB73,Entm,38,FALSE))</f>
        <v>#N/A</v>
      </c>
      <c r="BP73" s="387"/>
      <c r="BQ73" s="387"/>
      <c r="BR73" s="388"/>
      <c r="BS73" s="368" t="e">
        <f>IF(ISERROR($AY73),VLOOKUP($BB73,Entf,10,FALSE),VLOOKUP($BB73,Entm,11,FALSE))</f>
        <v>#N/A</v>
      </c>
      <c r="BT73" s="369"/>
      <c r="BU73" s="369"/>
      <c r="BV73" s="369"/>
      <c r="BW73" s="370"/>
      <c r="BX73" s="368" t="e">
        <f>IF(ISERROR($AY73),VLOOKUP($BB73,Entf,17,FALSE),VLOOKUP($BB73,Entm,18,FALSE))</f>
        <v>#N/A</v>
      </c>
      <c r="BY73" s="369"/>
      <c r="BZ73" s="369"/>
      <c r="CA73" s="369"/>
      <c r="CB73" s="370"/>
      <c r="CC73" s="368" t="e">
        <f>IF(ISERROR($AY73),VLOOKUP($BB73,Entf,24,FALSE),VLOOKUP($BB73,Entm,25,FALSE))</f>
        <v>#N/A</v>
      </c>
      <c r="CD73" s="369"/>
      <c r="CE73" s="369"/>
      <c r="CF73" s="369"/>
      <c r="CG73" s="370"/>
      <c r="CH73" s="368" t="e">
        <f>IF(ISERROR($AY73),VLOOKUP($BB73,Entf,31,FALSE),VLOOKUP($BB73,Entm,32,FALSE))</f>
        <v>#N/A</v>
      </c>
      <c r="CI73" s="369"/>
      <c r="CJ73" s="369"/>
      <c r="CK73" s="370"/>
      <c r="CL73" s="368" t="e">
        <f>IF(ISERROR($AY73),VLOOKUP($BB73,Entf,34,FALSE),VLOOKUP($BB73,Entm,35,FALSE))</f>
        <v>#N/A</v>
      </c>
      <c r="CM73" s="369"/>
      <c r="CN73" s="369"/>
      <c r="CO73" s="370"/>
    </row>
    <row r="74" spans="1:93" ht="12" customHeight="1" thickBot="1">
      <c r="A74" s="69">
        <f t="shared" si="12"/>
      </c>
      <c r="B74" s="69">
        <f t="shared" si="13"/>
      </c>
      <c r="C74" s="69">
        <f t="shared" si="14"/>
      </c>
      <c r="D74" s="80">
        <f t="shared" si="15"/>
      </c>
      <c r="E74" s="98">
        <f t="shared" si="16"/>
        <v>151</v>
      </c>
      <c r="F74" s="105">
        <f t="shared" si="17"/>
        <v>0</v>
      </c>
      <c r="G74" s="106"/>
      <c r="H74" s="107"/>
      <c r="I74" s="71">
        <f t="shared" si="27"/>
        <v>0</v>
      </c>
      <c r="J74" s="78">
        <f t="shared" si="18"/>
        <v>0</v>
      </c>
      <c r="K74" s="54" t="e">
        <f t="shared" si="19"/>
        <v>#N/A</v>
      </c>
      <c r="L74" s="55">
        <f t="shared" si="20"/>
        <v>0</v>
      </c>
      <c r="M74" s="148"/>
      <c r="N74" s="58">
        <f aca="true" t="shared" si="49" ref="N74:N96">IF(M74="","",IF($K$2=1,"",IF($K$2=4,"",TEXT(VLOOKUP(M74,IF($G74="男",種目男１,IF($G74="女",種目女１,種目なし)),2,FALSE),"00000")&amp;TEXT(IF($G74="男",1,2),0))))</f>
      </c>
      <c r="O74" s="245">
        <f aca="true" t="shared" si="50" ref="O74:O96">IF(M74="","",IF(AND($G74="男",$K$2=4),IF(ISERROR(VLOOKUP(M74,種目CD_小学_男,$L74+1,FALSE)&amp;1),"1",VLOOKUP(M74,種目CD_小学_男,$L74+1,FALSE)&amp;1),""))</f>
      </c>
      <c r="P74" s="243">
        <f aca="true" t="shared" si="51" ref="P74:P96">IF(M74="","",IF(AND($G74="女",$K$2=4),IF(ISERROR(VLOOKUP(M74,種目CD_小学_女,$L74+1,FALSE)&amp;2),"2",VLOOKUP(M74,種目CD_小学_女,$L74+1,FALSE)&amp;2),""))</f>
      </c>
      <c r="Q74" s="254">
        <f aca="true" t="shared" si="52" ref="Q74:Q96">IF(OR(M74="",M74=0),"",IF(AND($G74="男",$K$2=1),IF($L74="青年",VLOOKUP(M74,一般_男子,2,FALSE),IF($L74="一般",VLOOKUP(M74,一般_男子,3,FALSE),IF($L74="壮年",VLOOKUP(M74,一般_男子,4,FALSE),IF($L74="実年",VLOOKUP(M74,一般_男子,5,FALSE),""))))&amp;1,""))</f>
      </c>
      <c r="R74" s="254">
        <f aca="true" t="shared" si="53" ref="R74:R96">IF(OR(M74="",M74=0),"",IF(AND($G74="女",$K$2=1),IF($L74="青年",VLOOKUP(M74,一般_女子,2,FALSE),IF($L74="一般",VLOOKUP(M74,一般_女子,3,FALSE),""))&amp;2,""))</f>
      </c>
      <c r="S74" s="109"/>
      <c r="T74" s="148"/>
      <c r="U74" s="58">
        <f aca="true" t="shared" si="54" ref="U74:U96">IF(T74="","",IF($K$2=4,"",IF($K$2=1,"",TEXT(VLOOKUP(T74,IF($G74="男",種目男１,IF($G74="女",種目女１,種目なし)),2,FALSE),"00000")&amp;TEXT(IF($G74="男",1,2),0))))</f>
      </c>
      <c r="V74" s="243">
        <f aca="true" t="shared" si="55" ref="V74:V96">IF(T74="","",IF(AND($G74="男",$K$2=4),IF(ISERROR(VLOOKUP(T74,種目CD_小学_男,$L74+1,FALSE)&amp;1),"1",VLOOKUP(T74,種目CD_小学_男,$L74+1,FALSE)&amp;1),""))</f>
      </c>
      <c r="W74" s="243">
        <f aca="true" t="shared" si="56" ref="W74:W96">IF(T74="","",IF(AND($G74="女",$K$2=4),IF(ISERROR(VLOOKUP(T74,種目CD_小学_女,$L74+1,FALSE)&amp;2),"2",VLOOKUP(T74,種目CD_小学_女,$L74+1,FALSE)&amp;2),""))</f>
      </c>
      <c r="X74" s="254">
        <f aca="true" t="shared" si="57" ref="X74:X96">IF(OR(T74="",T74=0),"",IF(AND($G74="男",$K$2=1),IF($L74="青年",VLOOKUP(T74,一般_男子,2,FALSE),IF($L74="一般",VLOOKUP(T74,一般_男子,3,FALSE),IF($L74="壮年",VLOOKUP(T74,一般_男子,4,FALSE),IF($L74="実年",VLOOKUP(T74,一般_男子,5,FALSE),""))))&amp;1,""))</f>
      </c>
      <c r="Y74" s="254">
        <f aca="true" t="shared" si="58" ref="Y74:Y96">IF(OR(T74="",T74=0),"",IF(AND($G74="女",$K$2=1),IF($L74="青年",VLOOKUP(T74,一般_女子,2,FALSE),IF($L74="一般",VLOOKUP(T74,一般_女子,3,FALSE),""))&amp;2,""))</f>
      </c>
      <c r="Z74" s="109"/>
      <c r="AA74" s="148"/>
      <c r="AB74" s="58">
        <f aca="true" t="shared" si="59" ref="AB74:AB96">IF(AA74="","",IF($K$2=4,"",IF($K$2=1,"",TEXT(VLOOKUP(AA74,IF($G74="男",種目男１,IF($G74="女",種目女１,種目なし)),2,FALSE),"00000")&amp;TEXT(IF($G74="男",1,2),0))))</f>
      </c>
      <c r="AC74" s="243">
        <f aca="true" t="shared" si="60" ref="AC74:AC96">IF(AA74="","",IF(AND($G74="男",$K$2=4),IF(ISERROR(VLOOKUP(AA74,種目CD_小学_男,$L74+1,FALSE)&amp;1),"1",VLOOKUP(AA74,種目CD_小学_男,$L74+1,FALSE)&amp;1),""))</f>
      </c>
      <c r="AD74" s="243">
        <f aca="true" t="shared" si="61" ref="AD74:AD96">IF(AA74="","",IF(AND($G74="女",$K$2=4),IF(ISERROR(VLOOKUP(AA74,種目CD_小学_女,$L74+1,FALSE)&amp;2),"2",VLOOKUP(AA74,種目CD_小学_女,$L74+1,FALSE)&amp;2),""))</f>
      </c>
      <c r="AE74" s="254">
        <f aca="true" t="shared" si="62" ref="AE74:AE96">IF(OR(AA74="",AA74=0),"",IF(AND($G74="男",$K$2=1),IF($L74="青年",VLOOKUP(AA74,一般_男子,2,FALSE),IF($L74="一般",VLOOKUP(AA74,一般_男子,3,FALSE),IF($L74="壮年",VLOOKUP(AA74,一般_男子,4,FALSE),IF($L74="実年",VLOOKUP(AA74,一般_男子,5,FALSE),""))))&amp;1,""))</f>
      </c>
      <c r="AF74" s="254">
        <f aca="true" t="shared" si="63" ref="AF74:AF96">IF(OR(AA74="",AA74=0),"",IF(AND($G74="女",$K$2=1),IF($L74="青年",VLOOKUP(AA74,一般_女子,2,FALSE),IF($L74="一般",VLOOKUP(AA74,一般_女子,3,FALSE),""))&amp;2,""))</f>
      </c>
      <c r="AG74" s="109"/>
      <c r="AH74" s="108"/>
      <c r="AI74" s="58">
        <f t="shared" si="22"/>
      </c>
      <c r="AJ74" s="109"/>
      <c r="AK74" s="108"/>
      <c r="AL74" s="126">
        <f t="shared" si="23"/>
      </c>
      <c r="AM74" s="146"/>
      <c r="AN74" s="195" t="str">
        <f t="shared" si="24"/>
        <v>　　</v>
      </c>
      <c r="AO74" s="56"/>
      <c r="AP74" s="56"/>
      <c r="AQ74" s="56"/>
      <c r="AR74" s="56"/>
      <c r="AS74" s="56"/>
      <c r="AT74" s="56"/>
      <c r="AU74" s="61"/>
      <c r="AV74" s="61"/>
      <c r="AW74" s="320">
        <f>IF(AX74&gt;0,"Ｆ","")</f>
      </c>
      <c r="AX74" s="199">
        <f t="shared" si="48"/>
        <v>0</v>
      </c>
      <c r="BB74" s="373"/>
      <c r="BC74" s="374"/>
      <c r="BD74" s="373"/>
      <c r="BE74" s="376"/>
      <c r="BF74" s="374"/>
      <c r="BG74" s="377" t="e">
        <f>IF(ISERROR($AY73),VLOOKUP($BB73,Entf,7,FALSE),VLOOKUP($BB73,Entm,8,FALSE))</f>
        <v>#N/A</v>
      </c>
      <c r="BH74" s="378"/>
      <c r="BI74" s="378"/>
      <c r="BJ74" s="378"/>
      <c r="BK74" s="378"/>
      <c r="BL74" s="379"/>
      <c r="BM74" s="373"/>
      <c r="BN74" s="374"/>
      <c r="BO74" s="380" t="e">
        <f>IF(ISERROR($AY73),VLOOKUP($BB73,Entf,9,FALSE),VLOOKUP($BB73,Entm,10,FALSE))</f>
        <v>#N/A</v>
      </c>
      <c r="BP74" s="381"/>
      <c r="BQ74" s="381"/>
      <c r="BR74" s="382"/>
      <c r="BS74" s="383" t="e">
        <f>IF(ISERROR($AY73),VLOOKUP($BB73,Entf,16,FALSE),VLOOKUP($BB73,Entm,17,FALSE))</f>
        <v>#N/A</v>
      </c>
      <c r="BT74" s="384"/>
      <c r="BU74" s="384"/>
      <c r="BV74" s="384"/>
      <c r="BW74" s="385"/>
      <c r="BX74" s="383" t="e">
        <f>IF(ISERROR($AY73),VLOOKUP($BB73,Entf,23,FALSE),VLOOKUP($BB73,Entm,24,FALSE))</f>
        <v>#N/A</v>
      </c>
      <c r="BY74" s="384"/>
      <c r="BZ74" s="384"/>
      <c r="CA74" s="384"/>
      <c r="CB74" s="385"/>
      <c r="CC74" s="383" t="e">
        <f>IF(ISERROR($AY73),VLOOKUP($BB73,Entf,30,FALSE),VLOOKUP($BB73,Entm,31,FALSE))</f>
        <v>#N/A</v>
      </c>
      <c r="CD74" s="384"/>
      <c r="CE74" s="384"/>
      <c r="CF74" s="384"/>
      <c r="CG74" s="385"/>
      <c r="CH74" s="383" t="e">
        <f>IF(ISERROR($AY73),VLOOKUP($BB73,Entf,33,FALSE),VLOOKUP($BB73,Entm,34,FALSE))</f>
        <v>#N/A</v>
      </c>
      <c r="CI74" s="384"/>
      <c r="CJ74" s="384"/>
      <c r="CK74" s="385"/>
      <c r="CL74" s="383" t="e">
        <f>IF(ISERROR($AY73),VLOOKUP($BB73,Entf,36,FALSE),VLOOKUP($BB73,Entm,37,FALSE))</f>
        <v>#N/A</v>
      </c>
      <c r="CM74" s="384"/>
      <c r="CN74" s="384"/>
      <c r="CO74" s="385"/>
    </row>
    <row r="75" spans="1:93" ht="12" customHeight="1" thickBot="1">
      <c r="A75" s="69">
        <f aca="true" t="shared" si="64" ref="A75:A87">+IF(G75="男",ROW(),"")</f>
      </c>
      <c r="B75" s="69">
        <f aca="true" t="shared" si="65" ref="B75:B87">+IF(G75="女",ROW(),"")</f>
      </c>
      <c r="C75" s="69">
        <f aca="true" t="shared" si="66" ref="C75:C96">+IF(A75="","",RANK(A75,A$10:A$160,1))</f>
      </c>
      <c r="D75" s="80">
        <f aca="true" t="shared" si="67" ref="D75:D96">+IF(B75="","",RANK(B75,B$10:B$160,1))</f>
      </c>
      <c r="E75" s="98">
        <f aca="true" t="shared" si="68" ref="E75:E138">IF($I75="",0,COUNTIF($I$10:$I$160,$I75))</f>
        <v>151</v>
      </c>
      <c r="F75" s="105">
        <f aca="true" t="shared" si="69" ref="F75:F87">+IF(C75="",0,C75)+IF(D75="",0,D75)</f>
        <v>0</v>
      </c>
      <c r="G75" s="106"/>
      <c r="H75" s="107"/>
      <c r="I75" s="71">
        <f aca="true" t="shared" si="70" ref="I75:I138">VLOOKUP($G75&amp;TEXT($H75,0),競技者,8,FALSE)</f>
        <v>0</v>
      </c>
      <c r="J75" s="78">
        <f aca="true" t="shared" si="71" ref="J75:J138">VLOOKUP($G75&amp;TEXT($H75,0),競技者,9,FALSE)</f>
        <v>0</v>
      </c>
      <c r="K75" s="54" t="e">
        <f aca="true" t="shared" si="72" ref="K75:K138">VLOOKUP($G75&amp;TEXT($H75,0),競技者,4,FALSE)</f>
        <v>#N/A</v>
      </c>
      <c r="L75" s="55">
        <f aca="true" t="shared" si="73" ref="L75:L138">VLOOKUP($G75&amp;TEXT($H75,0),競技者,10,FALSE)</f>
        <v>0</v>
      </c>
      <c r="M75" s="148"/>
      <c r="N75" s="58">
        <f t="shared" si="49"/>
      </c>
      <c r="O75" s="245">
        <f t="shared" si="50"/>
      </c>
      <c r="P75" s="243">
        <f t="shared" si="51"/>
      </c>
      <c r="Q75" s="254">
        <f t="shared" si="52"/>
      </c>
      <c r="R75" s="254">
        <f t="shared" si="53"/>
      </c>
      <c r="S75" s="109"/>
      <c r="T75" s="148"/>
      <c r="U75" s="58">
        <f t="shared" si="54"/>
      </c>
      <c r="V75" s="243">
        <f t="shared" si="55"/>
      </c>
      <c r="W75" s="243">
        <f t="shared" si="56"/>
      </c>
      <c r="X75" s="254">
        <f t="shared" si="57"/>
      </c>
      <c r="Y75" s="254">
        <f t="shared" si="58"/>
      </c>
      <c r="Z75" s="109"/>
      <c r="AA75" s="148"/>
      <c r="AB75" s="58">
        <f t="shared" si="59"/>
      </c>
      <c r="AC75" s="243">
        <f t="shared" si="60"/>
      </c>
      <c r="AD75" s="243">
        <f t="shared" si="61"/>
      </c>
      <c r="AE75" s="254">
        <f t="shared" si="62"/>
      </c>
      <c r="AF75" s="254">
        <f t="shared" si="63"/>
      </c>
      <c r="AG75" s="109"/>
      <c r="AH75" s="108"/>
      <c r="AI75" s="58">
        <f aca="true" t="shared" si="74" ref="AI75:AI138">IF($AH75="","",IF($H$2="小学",(IF($G75="男",$AP$52,$AR$52)),(IF($H$2="一般",IF($G75="男",$AQ$52,$AS$52),IF($H$2="高校",IF($G75="男",$AP$65,$AR$65),IF($H$2="中学",IF($G75="男",$AQ$65,$AS$65)))))))</f>
      </c>
      <c r="AJ75" s="109"/>
      <c r="AK75" s="108"/>
      <c r="AL75" s="126">
        <f aca="true" t="shared" si="75" ref="AL75:AL138">IF($AK75="","",IF($H$2="小学",(IF($G75="男",$AP$53,$AR$53)),(IF($H$2="一般",IF($G75="男",$AQ$53,$AS$53),IF($H$2="高校",IF($G75="男",$AP$66,$AR$66),IF($H$2="中学",IF($G75="男",$AQ$66,$AS$66)))))))</f>
      </c>
      <c r="AM75" s="146"/>
      <c r="AN75" s="195" t="str">
        <f aca="true" t="shared" si="76" ref="AN75:AN138">VLOOKUP($G75&amp;TEXT($H75,0),競技者,12,FALSE)&amp;"　"&amp;VLOOKUP($G75&amp;TEXT($H75,0),競技者,13,FALSE)&amp;"　"&amp;VLOOKUP($G75&amp;TEXT($H75,0),競技者,14,FALSE)</f>
        <v>　　</v>
      </c>
      <c r="AO75" s="56"/>
      <c r="AP75" s="56"/>
      <c r="AQ75" s="56"/>
      <c r="AR75" s="56"/>
      <c r="AS75" s="56"/>
      <c r="AT75" s="56"/>
      <c r="AU75" s="61"/>
      <c r="AV75" s="61"/>
      <c r="AW75" s="204" t="s">
        <v>460</v>
      </c>
      <c r="AX75" s="205">
        <f>SUM($AX$76:$AX$81)</f>
        <v>0</v>
      </c>
      <c r="AY75" s="102" t="e">
        <f>VLOOKUP(1+AY73,$C$10:$C$160,1,FALSE)</f>
        <v>#N/A</v>
      </c>
      <c r="AZ75" s="102" t="e">
        <f>IF(ISERROR(AY75),VLOOKUP(1+AZ73,$D$10:$D$160,1,FALSE),0)</f>
        <v>#N/A</v>
      </c>
      <c r="BA75" s="102">
        <v>26</v>
      </c>
      <c r="BB75" s="371" t="e">
        <f>IF(ISERROR($AY75),VLOOKUP(AZ75,Entf,3,FALSE),VLOOKUP(AY75,Entm,4,FALSE))</f>
        <v>#N/A</v>
      </c>
      <c r="BC75" s="372"/>
      <c r="BD75" s="371" t="e">
        <f>IF(ISERROR($AY75),VLOOKUP($BB75,Entf,5,FALSE),VLOOKUP($BB75,Entm,6,FALSE))</f>
        <v>#N/A</v>
      </c>
      <c r="BE75" s="375"/>
      <c r="BF75" s="372"/>
      <c r="BG75" s="371" t="e">
        <f>IF(ISERROR($AY75),VLOOKUP($BB75,Entf,6,FALSE),VLOOKUP($BB75,Entm,7,FALSE))</f>
        <v>#N/A</v>
      </c>
      <c r="BH75" s="375"/>
      <c r="BI75" s="375"/>
      <c r="BJ75" s="375"/>
      <c r="BK75" s="375"/>
      <c r="BL75" s="372"/>
      <c r="BM75" s="371">
        <f>IF(ISERROR(AY75),IF(ISERROR(AZ75),"","女"),"男")</f>
      </c>
      <c r="BN75" s="372"/>
      <c r="BO75" s="386" t="e">
        <f>IF(ISERROR($AY75),VLOOKUP($BB75,Entf,37,FALSE),VLOOKUP($BB75,Entm,38,FALSE))</f>
        <v>#N/A</v>
      </c>
      <c r="BP75" s="387"/>
      <c r="BQ75" s="387"/>
      <c r="BR75" s="388"/>
      <c r="BS75" s="368" t="e">
        <f>IF(ISERROR($AY75),VLOOKUP($BB75,Entf,10,FALSE),VLOOKUP($BB75,Entm,11,FALSE))</f>
        <v>#N/A</v>
      </c>
      <c r="BT75" s="369"/>
      <c r="BU75" s="369"/>
      <c r="BV75" s="369"/>
      <c r="BW75" s="370"/>
      <c r="BX75" s="368" t="e">
        <f>IF(ISERROR($AY75),VLOOKUP($BB75,Entf,17,FALSE),VLOOKUP($BB75,Entm,18,FALSE))</f>
        <v>#N/A</v>
      </c>
      <c r="BY75" s="369"/>
      <c r="BZ75" s="369"/>
      <c r="CA75" s="369"/>
      <c r="CB75" s="370"/>
      <c r="CC75" s="368" t="e">
        <f>IF(ISERROR($AY75),VLOOKUP($BB75,Entf,24,FALSE),VLOOKUP($BB75,Entm,25,FALSE))</f>
        <v>#N/A</v>
      </c>
      <c r="CD75" s="369"/>
      <c r="CE75" s="369"/>
      <c r="CF75" s="369"/>
      <c r="CG75" s="370"/>
      <c r="CH75" s="368" t="e">
        <f>IF(ISERROR($AY75),VLOOKUP($BB75,Entf,31,FALSE),VLOOKUP($BB75,Entm,32,FALSE))</f>
        <v>#N/A</v>
      </c>
      <c r="CI75" s="369"/>
      <c r="CJ75" s="369"/>
      <c r="CK75" s="370"/>
      <c r="CL75" s="368" t="e">
        <f>IF(ISERROR($AY75),VLOOKUP($BB75,Entf,34,FALSE),VLOOKUP($BB75,Entm,35,FALSE))</f>
        <v>#N/A</v>
      </c>
      <c r="CM75" s="369"/>
      <c r="CN75" s="369"/>
      <c r="CO75" s="370"/>
    </row>
    <row r="76" spans="1:93" ht="12" customHeight="1" thickBot="1">
      <c r="A76" s="69">
        <f t="shared" si="64"/>
      </c>
      <c r="B76" s="69">
        <f t="shared" si="65"/>
      </c>
      <c r="C76" s="69">
        <f t="shared" si="66"/>
      </c>
      <c r="D76" s="80">
        <f t="shared" si="67"/>
      </c>
      <c r="E76" s="98">
        <f t="shared" si="68"/>
        <v>151</v>
      </c>
      <c r="F76" s="105">
        <f t="shared" si="69"/>
        <v>0</v>
      </c>
      <c r="G76" s="106"/>
      <c r="H76" s="107"/>
      <c r="I76" s="71">
        <f t="shared" si="70"/>
        <v>0</v>
      </c>
      <c r="J76" s="78">
        <f t="shared" si="71"/>
        <v>0</v>
      </c>
      <c r="K76" s="54" t="e">
        <f t="shared" si="72"/>
        <v>#N/A</v>
      </c>
      <c r="L76" s="55">
        <f t="shared" si="73"/>
        <v>0</v>
      </c>
      <c r="M76" s="148"/>
      <c r="N76" s="58">
        <f t="shared" si="49"/>
      </c>
      <c r="O76" s="245">
        <f t="shared" si="50"/>
      </c>
      <c r="P76" s="243">
        <f t="shared" si="51"/>
      </c>
      <c r="Q76" s="254">
        <f t="shared" si="52"/>
      </c>
      <c r="R76" s="254">
        <f t="shared" si="53"/>
      </c>
      <c r="S76" s="109"/>
      <c r="T76" s="148"/>
      <c r="U76" s="58">
        <f t="shared" si="54"/>
      </c>
      <c r="V76" s="243">
        <f t="shared" si="55"/>
      </c>
      <c r="W76" s="243">
        <f t="shared" si="56"/>
      </c>
      <c r="X76" s="254">
        <f t="shared" si="57"/>
      </c>
      <c r="Y76" s="254">
        <f t="shared" si="58"/>
      </c>
      <c r="Z76" s="109"/>
      <c r="AA76" s="148"/>
      <c r="AB76" s="58">
        <f t="shared" si="59"/>
      </c>
      <c r="AC76" s="243">
        <f t="shared" si="60"/>
      </c>
      <c r="AD76" s="243">
        <f t="shared" si="61"/>
      </c>
      <c r="AE76" s="254">
        <f t="shared" si="62"/>
      </c>
      <c r="AF76" s="254">
        <f t="shared" si="63"/>
      </c>
      <c r="AG76" s="109"/>
      <c r="AH76" s="108"/>
      <c r="AI76" s="58">
        <f t="shared" si="74"/>
      </c>
      <c r="AJ76" s="109"/>
      <c r="AK76" s="108"/>
      <c r="AL76" s="126">
        <f t="shared" si="75"/>
      </c>
      <c r="AM76" s="146"/>
      <c r="AN76" s="195" t="str">
        <f t="shared" si="76"/>
        <v>　　</v>
      </c>
      <c r="AO76" s="56"/>
      <c r="AP76" s="56"/>
      <c r="AQ76" s="56"/>
      <c r="AR76" s="56"/>
      <c r="AS76" s="56"/>
      <c r="AT76" s="56"/>
      <c r="AU76" s="61"/>
      <c r="AV76" s="61"/>
      <c r="AW76" s="319">
        <f>IF(AX76&gt;0,"Ａ","")</f>
      </c>
      <c r="AX76" s="199">
        <f aca="true" t="shared" si="77" ref="AX76:AX81">SUMPRODUCT(($AH$10:$AH$160=$AP56)*(($AI$10:$AI$160=$AR$53)+($AI$10:$AI$160=$AS$53)+($AI$10:$AI$160=$AR$66)+($AI$10:$AI$160=$AS$66)))</f>
        <v>0</v>
      </c>
      <c r="BB76" s="373"/>
      <c r="BC76" s="374"/>
      <c r="BD76" s="373"/>
      <c r="BE76" s="376"/>
      <c r="BF76" s="374"/>
      <c r="BG76" s="377" t="e">
        <f>IF(ISERROR($AY75),VLOOKUP($BB75,Entf,7,FALSE),VLOOKUP($BB75,Entm,8,FALSE))</f>
        <v>#N/A</v>
      </c>
      <c r="BH76" s="378"/>
      <c r="BI76" s="378"/>
      <c r="BJ76" s="378"/>
      <c r="BK76" s="378"/>
      <c r="BL76" s="379"/>
      <c r="BM76" s="373"/>
      <c r="BN76" s="374"/>
      <c r="BO76" s="380" t="e">
        <f>IF(ISERROR($AY75),VLOOKUP($BB75,Entf,9,FALSE),VLOOKUP($BB75,Entm,10,FALSE))</f>
        <v>#N/A</v>
      </c>
      <c r="BP76" s="381"/>
      <c r="BQ76" s="381"/>
      <c r="BR76" s="382"/>
      <c r="BS76" s="383" t="e">
        <f>IF(ISERROR($AY75),VLOOKUP($BB75,Entf,16,FALSE),VLOOKUP($BB75,Entm,17,FALSE))</f>
        <v>#N/A</v>
      </c>
      <c r="BT76" s="384"/>
      <c r="BU76" s="384"/>
      <c r="BV76" s="384"/>
      <c r="BW76" s="385"/>
      <c r="BX76" s="383" t="e">
        <f>IF(ISERROR($AY75),VLOOKUP($BB75,Entf,23,FALSE),VLOOKUP($BB75,Entm,24,FALSE))</f>
        <v>#N/A</v>
      </c>
      <c r="BY76" s="384"/>
      <c r="BZ76" s="384"/>
      <c r="CA76" s="384"/>
      <c r="CB76" s="385"/>
      <c r="CC76" s="383" t="e">
        <f>IF(ISERROR($AY75),VLOOKUP($BB75,Entf,30,FALSE),VLOOKUP($BB75,Entm,31,FALSE))</f>
        <v>#N/A</v>
      </c>
      <c r="CD76" s="384"/>
      <c r="CE76" s="384"/>
      <c r="CF76" s="384"/>
      <c r="CG76" s="385"/>
      <c r="CH76" s="383" t="e">
        <f>IF(ISERROR($AY75),VLOOKUP($BB75,Entf,33,FALSE),VLOOKUP($BB75,Entm,34,FALSE))</f>
        <v>#N/A</v>
      </c>
      <c r="CI76" s="384"/>
      <c r="CJ76" s="384"/>
      <c r="CK76" s="385"/>
      <c r="CL76" s="383" t="e">
        <f>IF(ISERROR($AY75),VLOOKUP($BB75,Entf,36,FALSE),VLOOKUP($BB75,Entm,37,FALSE))</f>
        <v>#N/A</v>
      </c>
      <c r="CM76" s="384"/>
      <c r="CN76" s="384"/>
      <c r="CO76" s="385"/>
    </row>
    <row r="77" spans="1:93" ht="12" customHeight="1" thickBot="1">
      <c r="A77" s="69">
        <f t="shared" si="64"/>
      </c>
      <c r="B77" s="69">
        <f t="shared" si="65"/>
      </c>
      <c r="C77" s="69">
        <f t="shared" si="66"/>
      </c>
      <c r="D77" s="80">
        <f t="shared" si="67"/>
      </c>
      <c r="E77" s="98">
        <f t="shared" si="68"/>
        <v>151</v>
      </c>
      <c r="F77" s="105">
        <f t="shared" si="69"/>
        <v>0</v>
      </c>
      <c r="G77" s="106"/>
      <c r="H77" s="107"/>
      <c r="I77" s="71">
        <f t="shared" si="70"/>
        <v>0</v>
      </c>
      <c r="J77" s="78">
        <f t="shared" si="71"/>
        <v>0</v>
      </c>
      <c r="K77" s="54" t="e">
        <f t="shared" si="72"/>
        <v>#N/A</v>
      </c>
      <c r="L77" s="55">
        <f t="shared" si="73"/>
        <v>0</v>
      </c>
      <c r="M77" s="148"/>
      <c r="N77" s="58">
        <f t="shared" si="49"/>
      </c>
      <c r="O77" s="245">
        <f t="shared" si="50"/>
      </c>
      <c r="P77" s="243">
        <f t="shared" si="51"/>
      </c>
      <c r="Q77" s="254">
        <f t="shared" si="52"/>
      </c>
      <c r="R77" s="254">
        <f t="shared" si="53"/>
      </c>
      <c r="S77" s="109"/>
      <c r="T77" s="148"/>
      <c r="U77" s="58">
        <f t="shared" si="54"/>
      </c>
      <c r="V77" s="243">
        <f t="shared" si="55"/>
      </c>
      <c r="W77" s="243">
        <f t="shared" si="56"/>
      </c>
      <c r="X77" s="254">
        <f t="shared" si="57"/>
      </c>
      <c r="Y77" s="254">
        <f t="shared" si="58"/>
      </c>
      <c r="Z77" s="109"/>
      <c r="AA77" s="148"/>
      <c r="AB77" s="58">
        <f t="shared" si="59"/>
      </c>
      <c r="AC77" s="243">
        <f t="shared" si="60"/>
      </c>
      <c r="AD77" s="243">
        <f t="shared" si="61"/>
      </c>
      <c r="AE77" s="254">
        <f t="shared" si="62"/>
      </c>
      <c r="AF77" s="254">
        <f t="shared" si="63"/>
      </c>
      <c r="AG77" s="109"/>
      <c r="AH77" s="108"/>
      <c r="AI77" s="58">
        <f t="shared" si="74"/>
      </c>
      <c r="AJ77" s="109"/>
      <c r="AK77" s="108"/>
      <c r="AL77" s="126">
        <f t="shared" si="75"/>
      </c>
      <c r="AM77" s="146"/>
      <c r="AN77" s="195" t="str">
        <f t="shared" si="76"/>
        <v>　　</v>
      </c>
      <c r="AO77" s="56"/>
      <c r="AP77" s="56"/>
      <c r="AQ77" s="56"/>
      <c r="AR77" s="56"/>
      <c r="AS77" s="56"/>
      <c r="AT77" s="56"/>
      <c r="AU77" s="61"/>
      <c r="AV77" s="61"/>
      <c r="AW77" s="319">
        <f>IF(AX77&gt;0,"Ｂ","")</f>
      </c>
      <c r="AX77" s="199">
        <f t="shared" si="77"/>
        <v>0</v>
      </c>
      <c r="AY77" s="102" t="e">
        <f>VLOOKUP(1+AY75,$C$10:$C$160,1,FALSE)</f>
        <v>#N/A</v>
      </c>
      <c r="AZ77" s="102" t="e">
        <f>IF(ISERROR(AY77),VLOOKUP(1+AZ75,$D$10:$D$160,1,FALSE),0)</f>
        <v>#N/A</v>
      </c>
      <c r="BA77" s="102">
        <v>27</v>
      </c>
      <c r="BB77" s="371" t="e">
        <f>IF(ISERROR($AY77),VLOOKUP(AZ77,Entf,3,FALSE),VLOOKUP(AY77,Entm,4,FALSE))</f>
        <v>#N/A</v>
      </c>
      <c r="BC77" s="372"/>
      <c r="BD77" s="371" t="e">
        <f>IF(ISERROR($AY77),VLOOKUP($BB77,Entf,5,FALSE),VLOOKUP($BB77,Entm,6,FALSE))</f>
        <v>#N/A</v>
      </c>
      <c r="BE77" s="375"/>
      <c r="BF77" s="372"/>
      <c r="BG77" s="371" t="e">
        <f>IF(ISERROR($AY77),VLOOKUP($BB77,Entf,6,FALSE),VLOOKUP($BB77,Entm,7,FALSE))</f>
        <v>#N/A</v>
      </c>
      <c r="BH77" s="375"/>
      <c r="BI77" s="375"/>
      <c r="BJ77" s="375"/>
      <c r="BK77" s="375"/>
      <c r="BL77" s="372"/>
      <c r="BM77" s="371">
        <f>IF(ISERROR(AY77),IF(ISERROR(AZ77),"","女"),"男")</f>
      </c>
      <c r="BN77" s="372"/>
      <c r="BO77" s="386" t="e">
        <f>IF(ISERROR($AY77),VLOOKUP($BB77,Entf,37,FALSE),VLOOKUP($BB77,Entm,38,FALSE))</f>
        <v>#N/A</v>
      </c>
      <c r="BP77" s="387"/>
      <c r="BQ77" s="387"/>
      <c r="BR77" s="388"/>
      <c r="BS77" s="368" t="e">
        <f>IF(ISERROR($AY77),VLOOKUP($BB77,Entf,10,FALSE),VLOOKUP($BB77,Entm,11,FALSE))</f>
        <v>#N/A</v>
      </c>
      <c r="BT77" s="369"/>
      <c r="BU77" s="369"/>
      <c r="BV77" s="369"/>
      <c r="BW77" s="370"/>
      <c r="BX77" s="368" t="e">
        <f>IF(ISERROR($AY77),VLOOKUP($BB77,Entf,17,FALSE),VLOOKUP($BB77,Entm,18,FALSE))</f>
        <v>#N/A</v>
      </c>
      <c r="BY77" s="369"/>
      <c r="BZ77" s="369"/>
      <c r="CA77" s="369"/>
      <c r="CB77" s="370"/>
      <c r="CC77" s="368" t="e">
        <f>IF(ISERROR($AY77),VLOOKUP($BB77,Entf,24,FALSE),VLOOKUP($BB77,Entm,25,FALSE))</f>
        <v>#N/A</v>
      </c>
      <c r="CD77" s="369"/>
      <c r="CE77" s="369"/>
      <c r="CF77" s="369"/>
      <c r="CG77" s="370"/>
      <c r="CH77" s="368" t="e">
        <f>IF(ISERROR($AY77),VLOOKUP($BB77,Entf,31,FALSE),VLOOKUP($BB77,Entm,32,FALSE))</f>
        <v>#N/A</v>
      </c>
      <c r="CI77" s="369"/>
      <c r="CJ77" s="369"/>
      <c r="CK77" s="370"/>
      <c r="CL77" s="368" t="e">
        <f>IF(ISERROR($AY77),VLOOKUP($BB77,Entf,34,FALSE),VLOOKUP($BB77,Entm,35,FALSE))</f>
        <v>#N/A</v>
      </c>
      <c r="CM77" s="369"/>
      <c r="CN77" s="369"/>
      <c r="CO77" s="370"/>
    </row>
    <row r="78" spans="1:93" ht="12" customHeight="1" thickBot="1">
      <c r="A78" s="69">
        <f t="shared" si="64"/>
      </c>
      <c r="B78" s="69">
        <f t="shared" si="65"/>
      </c>
      <c r="C78" s="69">
        <f t="shared" si="66"/>
      </c>
      <c r="D78" s="80">
        <f t="shared" si="67"/>
      </c>
      <c r="E78" s="98">
        <f t="shared" si="68"/>
        <v>151</v>
      </c>
      <c r="F78" s="105">
        <f t="shared" si="69"/>
        <v>0</v>
      </c>
      <c r="G78" s="106"/>
      <c r="H78" s="107"/>
      <c r="I78" s="71">
        <f t="shared" si="70"/>
        <v>0</v>
      </c>
      <c r="J78" s="78">
        <f t="shared" si="71"/>
        <v>0</v>
      </c>
      <c r="K78" s="54" t="e">
        <f t="shared" si="72"/>
        <v>#N/A</v>
      </c>
      <c r="L78" s="55">
        <f t="shared" si="73"/>
        <v>0</v>
      </c>
      <c r="M78" s="148"/>
      <c r="N78" s="58">
        <f t="shared" si="49"/>
      </c>
      <c r="O78" s="245">
        <f t="shared" si="50"/>
      </c>
      <c r="P78" s="243">
        <f t="shared" si="51"/>
      </c>
      <c r="Q78" s="254">
        <f t="shared" si="52"/>
      </c>
      <c r="R78" s="254">
        <f t="shared" si="53"/>
      </c>
      <c r="S78" s="109"/>
      <c r="T78" s="148"/>
      <c r="U78" s="58">
        <f t="shared" si="54"/>
      </c>
      <c r="V78" s="243">
        <f t="shared" si="55"/>
      </c>
      <c r="W78" s="243">
        <f t="shared" si="56"/>
      </c>
      <c r="X78" s="254">
        <f t="shared" si="57"/>
      </c>
      <c r="Y78" s="254">
        <f t="shared" si="58"/>
      </c>
      <c r="Z78" s="109"/>
      <c r="AA78" s="148"/>
      <c r="AB78" s="58">
        <f t="shared" si="59"/>
      </c>
      <c r="AC78" s="243">
        <f t="shared" si="60"/>
      </c>
      <c r="AD78" s="243">
        <f t="shared" si="61"/>
      </c>
      <c r="AE78" s="254">
        <f t="shared" si="62"/>
      </c>
      <c r="AF78" s="254">
        <f t="shared" si="63"/>
      </c>
      <c r="AG78" s="109"/>
      <c r="AH78" s="108"/>
      <c r="AI78" s="58">
        <f t="shared" si="74"/>
      </c>
      <c r="AJ78" s="109"/>
      <c r="AK78" s="108"/>
      <c r="AL78" s="126">
        <f t="shared" si="75"/>
      </c>
      <c r="AM78" s="146"/>
      <c r="AN78" s="195" t="str">
        <f t="shared" si="76"/>
        <v>　　</v>
      </c>
      <c r="AO78" s="56"/>
      <c r="AP78" s="56"/>
      <c r="AQ78" s="56"/>
      <c r="AR78" s="56"/>
      <c r="AS78" s="56"/>
      <c r="AT78" s="56"/>
      <c r="AU78" s="61"/>
      <c r="AV78" s="61"/>
      <c r="AW78" s="319">
        <f>IF(AX78&gt;0,"Ｃ","")</f>
      </c>
      <c r="AX78" s="199">
        <f t="shared" si="77"/>
        <v>0</v>
      </c>
      <c r="BB78" s="373"/>
      <c r="BC78" s="374"/>
      <c r="BD78" s="373"/>
      <c r="BE78" s="376"/>
      <c r="BF78" s="374"/>
      <c r="BG78" s="377" t="e">
        <f>IF(ISERROR($AY77),VLOOKUP($BB77,Entf,7,FALSE),VLOOKUP($BB77,Entm,8,FALSE))</f>
        <v>#N/A</v>
      </c>
      <c r="BH78" s="378"/>
      <c r="BI78" s="378"/>
      <c r="BJ78" s="378"/>
      <c r="BK78" s="378"/>
      <c r="BL78" s="379"/>
      <c r="BM78" s="373"/>
      <c r="BN78" s="374"/>
      <c r="BO78" s="380" t="e">
        <f>IF(ISERROR($AY77),VLOOKUP($BB77,Entf,9,FALSE),VLOOKUP($BB77,Entm,10,FALSE))</f>
        <v>#N/A</v>
      </c>
      <c r="BP78" s="381"/>
      <c r="BQ78" s="381"/>
      <c r="BR78" s="382"/>
      <c r="BS78" s="383" t="e">
        <f>IF(ISERROR($AY77),VLOOKUP($BB77,Entf,16,FALSE),VLOOKUP($BB77,Entm,17,FALSE))</f>
        <v>#N/A</v>
      </c>
      <c r="BT78" s="384"/>
      <c r="BU78" s="384"/>
      <c r="BV78" s="384"/>
      <c r="BW78" s="385"/>
      <c r="BX78" s="383" t="e">
        <f>IF(ISERROR($AY77),VLOOKUP($BB77,Entf,23,FALSE),VLOOKUP($BB77,Entm,24,FALSE))</f>
        <v>#N/A</v>
      </c>
      <c r="BY78" s="384"/>
      <c r="BZ78" s="384"/>
      <c r="CA78" s="384"/>
      <c r="CB78" s="385"/>
      <c r="CC78" s="383" t="e">
        <f>IF(ISERROR($AY77),VLOOKUP($BB77,Entf,30,FALSE),VLOOKUP($BB77,Entm,31,FALSE))</f>
        <v>#N/A</v>
      </c>
      <c r="CD78" s="384"/>
      <c r="CE78" s="384"/>
      <c r="CF78" s="384"/>
      <c r="CG78" s="385"/>
      <c r="CH78" s="383" t="e">
        <f>IF(ISERROR($AY77),VLOOKUP($BB77,Entf,33,FALSE),VLOOKUP($BB77,Entm,34,FALSE))</f>
        <v>#N/A</v>
      </c>
      <c r="CI78" s="384"/>
      <c r="CJ78" s="384"/>
      <c r="CK78" s="385"/>
      <c r="CL78" s="383" t="e">
        <f>IF(ISERROR($AY77),VLOOKUP($BB77,Entf,36,FALSE),VLOOKUP($BB77,Entm,37,FALSE))</f>
        <v>#N/A</v>
      </c>
      <c r="CM78" s="384"/>
      <c r="CN78" s="384"/>
      <c r="CO78" s="385"/>
    </row>
    <row r="79" spans="1:93" ht="12" customHeight="1" thickBot="1">
      <c r="A79" s="69">
        <f t="shared" si="64"/>
      </c>
      <c r="B79" s="69">
        <f t="shared" si="65"/>
      </c>
      <c r="C79" s="69">
        <f t="shared" si="66"/>
      </c>
      <c r="D79" s="80">
        <f t="shared" si="67"/>
      </c>
      <c r="E79" s="98">
        <f t="shared" si="68"/>
        <v>151</v>
      </c>
      <c r="F79" s="105">
        <f t="shared" si="69"/>
        <v>0</v>
      </c>
      <c r="G79" s="106"/>
      <c r="H79" s="107"/>
      <c r="I79" s="71">
        <f t="shared" si="70"/>
        <v>0</v>
      </c>
      <c r="J79" s="78">
        <f t="shared" si="71"/>
        <v>0</v>
      </c>
      <c r="K79" s="54" t="e">
        <f t="shared" si="72"/>
        <v>#N/A</v>
      </c>
      <c r="L79" s="55">
        <f t="shared" si="73"/>
        <v>0</v>
      </c>
      <c r="M79" s="148"/>
      <c r="N79" s="58">
        <f t="shared" si="49"/>
      </c>
      <c r="O79" s="245">
        <f t="shared" si="50"/>
      </c>
      <c r="P79" s="243">
        <f t="shared" si="51"/>
      </c>
      <c r="Q79" s="254">
        <f t="shared" si="52"/>
      </c>
      <c r="R79" s="254">
        <f t="shared" si="53"/>
      </c>
      <c r="S79" s="109"/>
      <c r="T79" s="148"/>
      <c r="U79" s="58">
        <f t="shared" si="54"/>
      </c>
      <c r="V79" s="243">
        <f t="shared" si="55"/>
      </c>
      <c r="W79" s="243">
        <f t="shared" si="56"/>
      </c>
      <c r="X79" s="254">
        <f t="shared" si="57"/>
      </c>
      <c r="Y79" s="254">
        <f t="shared" si="58"/>
      </c>
      <c r="Z79" s="109"/>
      <c r="AA79" s="148"/>
      <c r="AB79" s="58">
        <f t="shared" si="59"/>
      </c>
      <c r="AC79" s="243">
        <f t="shared" si="60"/>
      </c>
      <c r="AD79" s="243">
        <f t="shared" si="61"/>
      </c>
      <c r="AE79" s="254">
        <f t="shared" si="62"/>
      </c>
      <c r="AF79" s="254">
        <f t="shared" si="63"/>
      </c>
      <c r="AG79" s="109"/>
      <c r="AH79" s="108"/>
      <c r="AI79" s="58">
        <f t="shared" si="74"/>
      </c>
      <c r="AJ79" s="109"/>
      <c r="AK79" s="108"/>
      <c r="AL79" s="126">
        <f t="shared" si="75"/>
      </c>
      <c r="AM79" s="146"/>
      <c r="AN79" s="195" t="str">
        <f t="shared" si="76"/>
        <v>　　</v>
      </c>
      <c r="AO79" s="56"/>
      <c r="AP79" s="56"/>
      <c r="AQ79" s="56"/>
      <c r="AR79" s="56"/>
      <c r="AS79" s="56"/>
      <c r="AT79" s="56"/>
      <c r="AU79" s="61"/>
      <c r="AV79" s="61"/>
      <c r="AW79" s="319">
        <f>IF(AX79&gt;0,"Ｄ","")</f>
      </c>
      <c r="AX79" s="199">
        <f t="shared" si="77"/>
        <v>0</v>
      </c>
      <c r="AY79" s="102" t="e">
        <f>VLOOKUP(1+AY77,$C$10:$C$160,1,FALSE)</f>
        <v>#N/A</v>
      </c>
      <c r="AZ79" s="102" t="e">
        <f>IF(ISERROR(AY79),VLOOKUP(1+AZ77,$D$10:$D$160,1,FALSE),0)</f>
        <v>#N/A</v>
      </c>
      <c r="BA79" s="102">
        <v>28</v>
      </c>
      <c r="BB79" s="371" t="e">
        <f>IF(ISERROR($AY79),VLOOKUP(AZ79,Entf,3,FALSE),VLOOKUP(AY79,Entm,4,FALSE))</f>
        <v>#N/A</v>
      </c>
      <c r="BC79" s="372"/>
      <c r="BD79" s="371" t="e">
        <f>IF(ISERROR($AY79),VLOOKUP($BB79,Entf,5,FALSE),VLOOKUP($BB79,Entm,6,FALSE))</f>
        <v>#N/A</v>
      </c>
      <c r="BE79" s="375"/>
      <c r="BF79" s="372"/>
      <c r="BG79" s="371" t="e">
        <f>IF(ISERROR($AY79),VLOOKUP($BB79,Entf,6,FALSE),VLOOKUP($BB79,Entm,7,FALSE))</f>
        <v>#N/A</v>
      </c>
      <c r="BH79" s="375"/>
      <c r="BI79" s="375"/>
      <c r="BJ79" s="375"/>
      <c r="BK79" s="375"/>
      <c r="BL79" s="372"/>
      <c r="BM79" s="371">
        <f>IF(ISERROR(AY79),IF(ISERROR(AZ79),"","女"),"男")</f>
      </c>
      <c r="BN79" s="372"/>
      <c r="BO79" s="386" t="e">
        <f>IF(ISERROR($AY79),VLOOKUP($BB79,Entf,37,FALSE),VLOOKUP($BB79,Entm,38,FALSE))</f>
        <v>#N/A</v>
      </c>
      <c r="BP79" s="387"/>
      <c r="BQ79" s="387"/>
      <c r="BR79" s="388"/>
      <c r="BS79" s="368" t="e">
        <f>IF(ISERROR($AY79),VLOOKUP($BB79,Entf,10,FALSE),VLOOKUP($BB79,Entm,11,FALSE))</f>
        <v>#N/A</v>
      </c>
      <c r="BT79" s="369"/>
      <c r="BU79" s="369"/>
      <c r="BV79" s="369"/>
      <c r="BW79" s="370"/>
      <c r="BX79" s="368" t="e">
        <f>IF(ISERROR($AY79),VLOOKUP($BB79,Entf,17,FALSE),VLOOKUP($BB79,Entm,18,FALSE))</f>
        <v>#N/A</v>
      </c>
      <c r="BY79" s="369"/>
      <c r="BZ79" s="369"/>
      <c r="CA79" s="369"/>
      <c r="CB79" s="370"/>
      <c r="CC79" s="368" t="e">
        <f>IF(ISERROR($AY79),VLOOKUP($BB79,Entf,24,FALSE),VLOOKUP($BB79,Entm,25,FALSE))</f>
        <v>#N/A</v>
      </c>
      <c r="CD79" s="369"/>
      <c r="CE79" s="369"/>
      <c r="CF79" s="369"/>
      <c r="CG79" s="370"/>
      <c r="CH79" s="368" t="e">
        <f>IF(ISERROR($AY79),VLOOKUP($BB79,Entf,31,FALSE),VLOOKUP($BB79,Entm,32,FALSE))</f>
        <v>#N/A</v>
      </c>
      <c r="CI79" s="369"/>
      <c r="CJ79" s="369"/>
      <c r="CK79" s="370"/>
      <c r="CL79" s="368" t="e">
        <f>IF(ISERROR($AY79),VLOOKUP($BB79,Entf,34,FALSE),VLOOKUP($BB79,Entm,35,FALSE))</f>
        <v>#N/A</v>
      </c>
      <c r="CM79" s="369"/>
      <c r="CN79" s="369"/>
      <c r="CO79" s="370"/>
    </row>
    <row r="80" spans="1:93" ht="12" customHeight="1" thickBot="1">
      <c r="A80" s="69">
        <f t="shared" si="64"/>
      </c>
      <c r="B80" s="69">
        <f t="shared" si="65"/>
      </c>
      <c r="C80" s="69">
        <f t="shared" si="66"/>
      </c>
      <c r="D80" s="80">
        <f t="shared" si="67"/>
      </c>
      <c r="E80" s="98">
        <f t="shared" si="68"/>
        <v>151</v>
      </c>
      <c r="F80" s="105">
        <f t="shared" si="69"/>
        <v>0</v>
      </c>
      <c r="G80" s="106"/>
      <c r="H80" s="107"/>
      <c r="I80" s="71">
        <f t="shared" si="70"/>
        <v>0</v>
      </c>
      <c r="J80" s="78">
        <f t="shared" si="71"/>
        <v>0</v>
      </c>
      <c r="K80" s="54" t="e">
        <f t="shared" si="72"/>
        <v>#N/A</v>
      </c>
      <c r="L80" s="55">
        <f t="shared" si="73"/>
        <v>0</v>
      </c>
      <c r="M80" s="148"/>
      <c r="N80" s="58">
        <f t="shared" si="49"/>
      </c>
      <c r="O80" s="245">
        <f t="shared" si="50"/>
      </c>
      <c r="P80" s="243">
        <f t="shared" si="51"/>
      </c>
      <c r="Q80" s="254">
        <f t="shared" si="52"/>
      </c>
      <c r="R80" s="254">
        <f t="shared" si="53"/>
      </c>
      <c r="S80" s="109"/>
      <c r="T80" s="148"/>
      <c r="U80" s="58">
        <f t="shared" si="54"/>
      </c>
      <c r="V80" s="243">
        <f t="shared" si="55"/>
      </c>
      <c r="W80" s="243">
        <f t="shared" si="56"/>
      </c>
      <c r="X80" s="254">
        <f t="shared" si="57"/>
      </c>
      <c r="Y80" s="254">
        <f t="shared" si="58"/>
      </c>
      <c r="Z80" s="109"/>
      <c r="AA80" s="148"/>
      <c r="AB80" s="58">
        <f t="shared" si="59"/>
      </c>
      <c r="AC80" s="243">
        <f t="shared" si="60"/>
      </c>
      <c r="AD80" s="243">
        <f t="shared" si="61"/>
      </c>
      <c r="AE80" s="254">
        <f t="shared" si="62"/>
      </c>
      <c r="AF80" s="254">
        <f t="shared" si="63"/>
      </c>
      <c r="AG80" s="109"/>
      <c r="AH80" s="108"/>
      <c r="AI80" s="58">
        <f t="shared" si="74"/>
      </c>
      <c r="AJ80" s="109"/>
      <c r="AK80" s="108"/>
      <c r="AL80" s="126">
        <f t="shared" si="75"/>
      </c>
      <c r="AM80" s="146"/>
      <c r="AN80" s="195" t="str">
        <f t="shared" si="76"/>
        <v>　　</v>
      </c>
      <c r="AO80" s="56"/>
      <c r="AP80" s="56"/>
      <c r="AQ80" s="56"/>
      <c r="AR80" s="56"/>
      <c r="AS80" s="56"/>
      <c r="AT80" s="56"/>
      <c r="AU80" s="61"/>
      <c r="AV80" s="61"/>
      <c r="AW80" s="319">
        <f>IF(AX80&gt;0,"Ｅ","")</f>
      </c>
      <c r="AX80" s="199">
        <f t="shared" si="77"/>
        <v>0</v>
      </c>
      <c r="BB80" s="373"/>
      <c r="BC80" s="374"/>
      <c r="BD80" s="373"/>
      <c r="BE80" s="376"/>
      <c r="BF80" s="374"/>
      <c r="BG80" s="377" t="e">
        <f>IF(ISERROR($AY79),VLOOKUP($BB79,Entf,7,FALSE),VLOOKUP($BB79,Entm,8,FALSE))</f>
        <v>#N/A</v>
      </c>
      <c r="BH80" s="378"/>
      <c r="BI80" s="378"/>
      <c r="BJ80" s="378"/>
      <c r="BK80" s="378"/>
      <c r="BL80" s="379"/>
      <c r="BM80" s="373"/>
      <c r="BN80" s="374"/>
      <c r="BO80" s="380" t="e">
        <f>IF(ISERROR($AY79),VLOOKUP($BB79,Entf,9,FALSE),VLOOKUP($BB79,Entm,10,FALSE))</f>
        <v>#N/A</v>
      </c>
      <c r="BP80" s="381"/>
      <c r="BQ80" s="381"/>
      <c r="BR80" s="382"/>
      <c r="BS80" s="383" t="e">
        <f>IF(ISERROR($AY79),VLOOKUP($BB79,Entf,16,FALSE),VLOOKUP($BB79,Entm,17,FALSE))</f>
        <v>#N/A</v>
      </c>
      <c r="BT80" s="384"/>
      <c r="BU80" s="384"/>
      <c r="BV80" s="384"/>
      <c r="BW80" s="385"/>
      <c r="BX80" s="383" t="e">
        <f>IF(ISERROR($AY79),VLOOKUP($BB79,Entf,23,FALSE),VLOOKUP($BB79,Entm,24,FALSE))</f>
        <v>#N/A</v>
      </c>
      <c r="BY80" s="384"/>
      <c r="BZ80" s="384"/>
      <c r="CA80" s="384"/>
      <c r="CB80" s="385"/>
      <c r="CC80" s="383" t="e">
        <f>IF(ISERROR($AY79),VLOOKUP($BB79,Entf,30,FALSE),VLOOKUP($BB79,Entm,31,FALSE))</f>
        <v>#N/A</v>
      </c>
      <c r="CD80" s="384"/>
      <c r="CE80" s="384"/>
      <c r="CF80" s="384"/>
      <c r="CG80" s="385"/>
      <c r="CH80" s="383" t="e">
        <f>IF(ISERROR($AY79),VLOOKUP($BB79,Entf,33,FALSE),VLOOKUP($BB79,Entm,34,FALSE))</f>
        <v>#N/A</v>
      </c>
      <c r="CI80" s="384"/>
      <c r="CJ80" s="384"/>
      <c r="CK80" s="385"/>
      <c r="CL80" s="383" t="e">
        <f>IF(ISERROR($AY79),VLOOKUP($BB79,Entf,36,FALSE),VLOOKUP($BB79,Entm,37,FALSE))</f>
        <v>#N/A</v>
      </c>
      <c r="CM80" s="384"/>
      <c r="CN80" s="384"/>
      <c r="CO80" s="385"/>
    </row>
    <row r="81" spans="1:93" ht="12" customHeight="1" thickBot="1">
      <c r="A81" s="69">
        <f t="shared" si="64"/>
      </c>
      <c r="B81" s="69">
        <f t="shared" si="65"/>
      </c>
      <c r="C81" s="69">
        <f t="shared" si="66"/>
      </c>
      <c r="D81" s="80">
        <f t="shared" si="67"/>
      </c>
      <c r="E81" s="98">
        <f t="shared" si="68"/>
        <v>151</v>
      </c>
      <c r="F81" s="105">
        <f t="shared" si="69"/>
        <v>0</v>
      </c>
      <c r="G81" s="106"/>
      <c r="H81" s="107"/>
      <c r="I81" s="71">
        <f t="shared" si="70"/>
        <v>0</v>
      </c>
      <c r="J81" s="78">
        <f t="shared" si="71"/>
        <v>0</v>
      </c>
      <c r="K81" s="54" t="e">
        <f t="shared" si="72"/>
        <v>#N/A</v>
      </c>
      <c r="L81" s="55">
        <f t="shared" si="73"/>
        <v>0</v>
      </c>
      <c r="M81" s="148"/>
      <c r="N81" s="58">
        <f t="shared" si="49"/>
      </c>
      <c r="O81" s="245">
        <f t="shared" si="50"/>
      </c>
      <c r="P81" s="243">
        <f t="shared" si="51"/>
      </c>
      <c r="Q81" s="254">
        <f t="shared" si="52"/>
      </c>
      <c r="R81" s="254">
        <f t="shared" si="53"/>
      </c>
      <c r="S81" s="109"/>
      <c r="T81" s="148"/>
      <c r="U81" s="58">
        <f t="shared" si="54"/>
      </c>
      <c r="V81" s="243">
        <f t="shared" si="55"/>
      </c>
      <c r="W81" s="243">
        <f t="shared" si="56"/>
      </c>
      <c r="X81" s="254">
        <f t="shared" si="57"/>
      </c>
      <c r="Y81" s="254">
        <f t="shared" si="58"/>
      </c>
      <c r="Z81" s="109"/>
      <c r="AA81" s="148"/>
      <c r="AB81" s="58">
        <f t="shared" si="59"/>
      </c>
      <c r="AC81" s="243">
        <f t="shared" si="60"/>
      </c>
      <c r="AD81" s="243">
        <f t="shared" si="61"/>
      </c>
      <c r="AE81" s="254">
        <f t="shared" si="62"/>
      </c>
      <c r="AF81" s="254">
        <f t="shared" si="63"/>
      </c>
      <c r="AG81" s="109"/>
      <c r="AH81" s="108"/>
      <c r="AI81" s="58">
        <f t="shared" si="74"/>
      </c>
      <c r="AJ81" s="109"/>
      <c r="AK81" s="108"/>
      <c r="AL81" s="126">
        <f t="shared" si="75"/>
      </c>
      <c r="AM81" s="146"/>
      <c r="AN81" s="195" t="str">
        <f t="shared" si="76"/>
        <v>　　</v>
      </c>
      <c r="AO81" s="56"/>
      <c r="AP81" s="56"/>
      <c r="AQ81" s="56"/>
      <c r="AR81" s="56"/>
      <c r="AS81" s="56"/>
      <c r="AT81" s="56"/>
      <c r="AU81" s="61"/>
      <c r="AV81" s="61"/>
      <c r="AW81" s="320">
        <f>IF(AX81&gt;0,"Ｆ","")</f>
      </c>
      <c r="AX81" s="199">
        <f t="shared" si="77"/>
        <v>0</v>
      </c>
      <c r="AY81" s="102" t="e">
        <f>VLOOKUP(1+AY79,$C$10:$C$160,1,FALSE)</f>
        <v>#N/A</v>
      </c>
      <c r="AZ81" s="102" t="e">
        <f aca="true" t="shared" si="78" ref="AZ81:AZ111">IF(ISERROR(AY81),VLOOKUP(1+AZ79,$D$10:$D$160,1,FALSE),0)</f>
        <v>#N/A</v>
      </c>
      <c r="BA81" s="102">
        <v>29</v>
      </c>
      <c r="BB81" s="371" t="e">
        <f>IF(ISERROR($AY81),VLOOKUP(AZ81,Entf,3,FALSE),VLOOKUP(AY81,Entm,4,FALSE))</f>
        <v>#N/A</v>
      </c>
      <c r="BC81" s="372"/>
      <c r="BD81" s="371" t="e">
        <f>IF(ISERROR($AY81),VLOOKUP($BB81,Entf,5,FALSE),VLOOKUP($BB81,Entm,6,FALSE))</f>
        <v>#N/A</v>
      </c>
      <c r="BE81" s="375"/>
      <c r="BF81" s="372"/>
      <c r="BG81" s="371" t="e">
        <f>IF(ISERROR($AY81),VLOOKUP($BB81,Entf,6,FALSE),VLOOKUP($BB81,Entm,7,FALSE))</f>
        <v>#N/A</v>
      </c>
      <c r="BH81" s="375"/>
      <c r="BI81" s="375"/>
      <c r="BJ81" s="375"/>
      <c r="BK81" s="375"/>
      <c r="BL81" s="372"/>
      <c r="BM81" s="371">
        <f>IF(ISERROR(AY81),IF(ISERROR(AZ81),"","女"),"男")</f>
      </c>
      <c r="BN81" s="372"/>
      <c r="BO81" s="386" t="e">
        <f>IF(ISERROR($AY81),VLOOKUP($BB81,Entf,37,FALSE),VLOOKUP($BB81,Entm,38,FALSE))</f>
        <v>#N/A</v>
      </c>
      <c r="BP81" s="387"/>
      <c r="BQ81" s="387"/>
      <c r="BR81" s="388"/>
      <c r="BS81" s="368" t="e">
        <f>IF(ISERROR($AY81),VLOOKUP($BB81,Entf,10,FALSE),VLOOKUP($BB81,Entm,11,FALSE))</f>
        <v>#N/A</v>
      </c>
      <c r="BT81" s="369"/>
      <c r="BU81" s="369"/>
      <c r="BV81" s="369"/>
      <c r="BW81" s="370"/>
      <c r="BX81" s="368" t="e">
        <f>IF(ISERROR($AY81),VLOOKUP($BB81,Entf,17,FALSE),VLOOKUP($BB81,Entm,18,FALSE))</f>
        <v>#N/A</v>
      </c>
      <c r="BY81" s="369"/>
      <c r="BZ81" s="369"/>
      <c r="CA81" s="369"/>
      <c r="CB81" s="370"/>
      <c r="CC81" s="368" t="e">
        <f>IF(ISERROR($AY81),VLOOKUP($BB81,Entf,24,FALSE),VLOOKUP($BB81,Entm,25,FALSE))</f>
        <v>#N/A</v>
      </c>
      <c r="CD81" s="369"/>
      <c r="CE81" s="369"/>
      <c r="CF81" s="369"/>
      <c r="CG81" s="370"/>
      <c r="CH81" s="368" t="e">
        <f>IF(ISERROR($AY81),VLOOKUP($BB81,Entf,31,FALSE),VLOOKUP($BB81,Entm,32,FALSE))</f>
        <v>#N/A</v>
      </c>
      <c r="CI81" s="369"/>
      <c r="CJ81" s="369"/>
      <c r="CK81" s="370"/>
      <c r="CL81" s="368" t="e">
        <f>IF(ISERROR($AY81),VLOOKUP($BB81,Entf,34,FALSE),VLOOKUP($BB81,Entm,35,FALSE))</f>
        <v>#N/A</v>
      </c>
      <c r="CM81" s="369"/>
      <c r="CN81" s="369"/>
      <c r="CO81" s="370"/>
    </row>
    <row r="82" spans="1:93" ht="12" customHeight="1" thickBot="1">
      <c r="A82" s="69">
        <f t="shared" si="64"/>
      </c>
      <c r="B82" s="69">
        <f t="shared" si="65"/>
      </c>
      <c r="C82" s="69">
        <f t="shared" si="66"/>
      </c>
      <c r="D82" s="80">
        <f t="shared" si="67"/>
      </c>
      <c r="E82" s="98">
        <f t="shared" si="68"/>
        <v>151</v>
      </c>
      <c r="F82" s="105">
        <f t="shared" si="69"/>
        <v>0</v>
      </c>
      <c r="G82" s="106"/>
      <c r="H82" s="107"/>
      <c r="I82" s="71">
        <f t="shared" si="70"/>
        <v>0</v>
      </c>
      <c r="J82" s="78">
        <f t="shared" si="71"/>
        <v>0</v>
      </c>
      <c r="K82" s="54" t="e">
        <f t="shared" si="72"/>
        <v>#N/A</v>
      </c>
      <c r="L82" s="55">
        <f t="shared" si="73"/>
        <v>0</v>
      </c>
      <c r="M82" s="148"/>
      <c r="N82" s="58">
        <f t="shared" si="49"/>
      </c>
      <c r="O82" s="245">
        <f t="shared" si="50"/>
      </c>
      <c r="P82" s="243">
        <f t="shared" si="51"/>
      </c>
      <c r="Q82" s="254">
        <f t="shared" si="52"/>
      </c>
      <c r="R82" s="254">
        <f t="shared" si="53"/>
      </c>
      <c r="S82" s="109"/>
      <c r="T82" s="148"/>
      <c r="U82" s="58">
        <f t="shared" si="54"/>
      </c>
      <c r="V82" s="243">
        <f t="shared" si="55"/>
      </c>
      <c r="W82" s="243">
        <f t="shared" si="56"/>
      </c>
      <c r="X82" s="254">
        <f t="shared" si="57"/>
      </c>
      <c r="Y82" s="254">
        <f t="shared" si="58"/>
      </c>
      <c r="Z82" s="109"/>
      <c r="AA82" s="148"/>
      <c r="AB82" s="58">
        <f t="shared" si="59"/>
      </c>
      <c r="AC82" s="243">
        <f t="shared" si="60"/>
      </c>
      <c r="AD82" s="243">
        <f t="shared" si="61"/>
      </c>
      <c r="AE82" s="254">
        <f t="shared" si="62"/>
      </c>
      <c r="AF82" s="254">
        <f t="shared" si="63"/>
      </c>
      <c r="AG82" s="109"/>
      <c r="AH82" s="108"/>
      <c r="AI82" s="58">
        <f t="shared" si="74"/>
      </c>
      <c r="AJ82" s="109"/>
      <c r="AK82" s="108"/>
      <c r="AL82" s="126">
        <f t="shared" si="75"/>
      </c>
      <c r="AM82" s="146"/>
      <c r="AN82" s="195" t="str">
        <f t="shared" si="76"/>
        <v>　　</v>
      </c>
      <c r="AO82" s="56"/>
      <c r="AP82" s="56"/>
      <c r="AQ82" s="56"/>
      <c r="AR82" s="56"/>
      <c r="AS82" s="56"/>
      <c r="AT82" s="56"/>
      <c r="AU82" s="61"/>
      <c r="AV82" s="61"/>
      <c r="AW82" s="430" t="s">
        <v>83</v>
      </c>
      <c r="AX82" s="430"/>
      <c r="BB82" s="373"/>
      <c r="BC82" s="374"/>
      <c r="BD82" s="373"/>
      <c r="BE82" s="376"/>
      <c r="BF82" s="374"/>
      <c r="BG82" s="377" t="e">
        <f>IF(ISERROR($AY81),VLOOKUP($BB81,Entf,7,FALSE),VLOOKUP($BB81,Entm,8,FALSE))</f>
        <v>#N/A</v>
      </c>
      <c r="BH82" s="378"/>
      <c r="BI82" s="378"/>
      <c r="BJ82" s="378"/>
      <c r="BK82" s="378"/>
      <c r="BL82" s="379"/>
      <c r="BM82" s="373"/>
      <c r="BN82" s="374"/>
      <c r="BO82" s="380" t="e">
        <f>IF(ISERROR($AY81),VLOOKUP($BB81,Entf,9,FALSE),VLOOKUP($BB81,Entm,10,FALSE))</f>
        <v>#N/A</v>
      </c>
      <c r="BP82" s="381"/>
      <c r="BQ82" s="381"/>
      <c r="BR82" s="382"/>
      <c r="BS82" s="383" t="e">
        <f>IF(ISERROR($AY81),VLOOKUP($BB81,Entf,16,FALSE),VLOOKUP($BB81,Entm,17,FALSE))</f>
        <v>#N/A</v>
      </c>
      <c r="BT82" s="384"/>
      <c r="BU82" s="384"/>
      <c r="BV82" s="384"/>
      <c r="BW82" s="385"/>
      <c r="BX82" s="383" t="e">
        <f>IF(ISERROR($AY81),VLOOKUP($BB81,Entf,23,FALSE),VLOOKUP($BB81,Entm,24,FALSE))</f>
        <v>#N/A</v>
      </c>
      <c r="BY82" s="384"/>
      <c r="BZ82" s="384"/>
      <c r="CA82" s="384"/>
      <c r="CB82" s="385"/>
      <c r="CC82" s="383" t="e">
        <f>IF(ISERROR($AY81),VLOOKUP($BB81,Entf,30,FALSE),VLOOKUP($BB81,Entm,31,FALSE))</f>
        <v>#N/A</v>
      </c>
      <c r="CD82" s="384"/>
      <c r="CE82" s="384"/>
      <c r="CF82" s="384"/>
      <c r="CG82" s="385"/>
      <c r="CH82" s="383" t="e">
        <f>IF(ISERROR($AY81),VLOOKUP($BB81,Entf,33,FALSE),VLOOKUP($BB81,Entm,34,FALSE))</f>
        <v>#N/A</v>
      </c>
      <c r="CI82" s="384"/>
      <c r="CJ82" s="384"/>
      <c r="CK82" s="385"/>
      <c r="CL82" s="383" t="e">
        <f>IF(ISERROR($AY81),VLOOKUP($BB81,Entf,36,FALSE),VLOOKUP($BB81,Entm,37,FALSE))</f>
        <v>#N/A</v>
      </c>
      <c r="CM82" s="384"/>
      <c r="CN82" s="384"/>
      <c r="CO82" s="385"/>
    </row>
    <row r="83" spans="1:93" ht="12" customHeight="1" thickBot="1">
      <c r="A83" s="69">
        <f t="shared" si="64"/>
      </c>
      <c r="B83" s="69">
        <f t="shared" si="65"/>
      </c>
      <c r="C83" s="69">
        <f t="shared" si="66"/>
      </c>
      <c r="D83" s="80">
        <f t="shared" si="67"/>
      </c>
      <c r="E83" s="98">
        <f t="shared" si="68"/>
        <v>151</v>
      </c>
      <c r="F83" s="105">
        <f t="shared" si="69"/>
        <v>0</v>
      </c>
      <c r="G83" s="106"/>
      <c r="H83" s="107"/>
      <c r="I83" s="71">
        <f t="shared" si="70"/>
        <v>0</v>
      </c>
      <c r="J83" s="78">
        <f t="shared" si="71"/>
        <v>0</v>
      </c>
      <c r="K83" s="54" t="e">
        <f t="shared" si="72"/>
        <v>#N/A</v>
      </c>
      <c r="L83" s="55">
        <f t="shared" si="73"/>
        <v>0</v>
      </c>
      <c r="M83" s="148"/>
      <c r="N83" s="58">
        <f t="shared" si="49"/>
      </c>
      <c r="O83" s="245">
        <f t="shared" si="50"/>
      </c>
      <c r="P83" s="243">
        <f t="shared" si="51"/>
      </c>
      <c r="Q83" s="254">
        <f t="shared" si="52"/>
      </c>
      <c r="R83" s="254">
        <f t="shared" si="53"/>
      </c>
      <c r="S83" s="109"/>
      <c r="T83" s="148"/>
      <c r="U83" s="58">
        <f t="shared" si="54"/>
      </c>
      <c r="V83" s="243">
        <f t="shared" si="55"/>
      </c>
      <c r="W83" s="243">
        <f t="shared" si="56"/>
      </c>
      <c r="X83" s="254">
        <f t="shared" si="57"/>
      </c>
      <c r="Y83" s="254">
        <f t="shared" si="58"/>
      </c>
      <c r="Z83" s="109"/>
      <c r="AA83" s="148"/>
      <c r="AB83" s="58">
        <f t="shared" si="59"/>
      </c>
      <c r="AC83" s="243">
        <f t="shared" si="60"/>
      </c>
      <c r="AD83" s="243">
        <f t="shared" si="61"/>
      </c>
      <c r="AE83" s="254">
        <f t="shared" si="62"/>
      </c>
      <c r="AF83" s="254">
        <f t="shared" si="63"/>
      </c>
      <c r="AG83" s="109"/>
      <c r="AH83" s="108"/>
      <c r="AI83" s="58">
        <f t="shared" si="74"/>
      </c>
      <c r="AJ83" s="109"/>
      <c r="AK83" s="108"/>
      <c r="AL83" s="126">
        <f t="shared" si="75"/>
      </c>
      <c r="AM83" s="146"/>
      <c r="AN83" s="195" t="str">
        <f t="shared" si="76"/>
        <v>　　</v>
      </c>
      <c r="AO83" s="56"/>
      <c r="AP83" s="56"/>
      <c r="AQ83" s="56"/>
      <c r="AR83" s="56"/>
      <c r="AS83" s="56"/>
      <c r="AT83" s="56"/>
      <c r="AU83" s="61"/>
      <c r="AV83" s="61"/>
      <c r="AW83" s="431"/>
      <c r="AX83" s="431"/>
      <c r="AY83" s="102" t="e">
        <f>VLOOKUP(1+AY81,$C$10:$C$160,1,FALSE)</f>
        <v>#N/A</v>
      </c>
      <c r="AZ83" s="102" t="e">
        <f t="shared" si="78"/>
        <v>#N/A</v>
      </c>
      <c r="BA83" s="102">
        <v>30</v>
      </c>
      <c r="BB83" s="371" t="e">
        <f>IF(ISERROR($AY83),VLOOKUP(AZ83,Entf,3,FALSE),VLOOKUP(AY83,Entm,4,FALSE))</f>
        <v>#N/A</v>
      </c>
      <c r="BC83" s="372"/>
      <c r="BD83" s="371" t="e">
        <f>IF(ISERROR($AY83),VLOOKUP($BB83,Entf,5,FALSE),VLOOKUP($BB83,Entm,6,FALSE))</f>
        <v>#N/A</v>
      </c>
      <c r="BE83" s="375"/>
      <c r="BF83" s="372"/>
      <c r="BG83" s="371" t="e">
        <f>IF(ISERROR($AY83),VLOOKUP($BB83,Entf,6,FALSE),VLOOKUP($BB83,Entm,7,FALSE))</f>
        <v>#N/A</v>
      </c>
      <c r="BH83" s="375"/>
      <c r="BI83" s="375"/>
      <c r="BJ83" s="375"/>
      <c r="BK83" s="375"/>
      <c r="BL83" s="372"/>
      <c r="BM83" s="371">
        <f>IF(ISERROR(AY83),IF(ISERROR(AZ83),"","女"),"男")</f>
      </c>
      <c r="BN83" s="372"/>
      <c r="BO83" s="386" t="e">
        <f>IF(ISERROR($AY83),VLOOKUP($BB83,Entf,37,FALSE),VLOOKUP($BB83,Entm,38,FALSE))</f>
        <v>#N/A</v>
      </c>
      <c r="BP83" s="387"/>
      <c r="BQ83" s="387"/>
      <c r="BR83" s="388"/>
      <c r="BS83" s="368" t="e">
        <f>IF(ISERROR($AY83),VLOOKUP($BB83,Entf,10,FALSE),VLOOKUP($BB83,Entm,11,FALSE))</f>
        <v>#N/A</v>
      </c>
      <c r="BT83" s="369"/>
      <c r="BU83" s="369"/>
      <c r="BV83" s="369"/>
      <c r="BW83" s="370"/>
      <c r="BX83" s="368" t="e">
        <f>IF(ISERROR($AY83),VLOOKUP($BB83,Entf,17,FALSE),VLOOKUP($BB83,Entm,18,FALSE))</f>
        <v>#N/A</v>
      </c>
      <c r="BY83" s="369"/>
      <c r="BZ83" s="369"/>
      <c r="CA83" s="369"/>
      <c r="CB83" s="370"/>
      <c r="CC83" s="368" t="e">
        <f>IF(ISERROR($AY83),VLOOKUP($BB83,Entf,24,FALSE),VLOOKUP($BB83,Entm,25,FALSE))</f>
        <v>#N/A</v>
      </c>
      <c r="CD83" s="369"/>
      <c r="CE83" s="369"/>
      <c r="CF83" s="369"/>
      <c r="CG83" s="370"/>
      <c r="CH83" s="368" t="e">
        <f>IF(ISERROR($AY83),VLOOKUP($BB83,Entf,31,FALSE),VLOOKUP($BB83,Entm,32,FALSE))</f>
        <v>#N/A</v>
      </c>
      <c r="CI83" s="369"/>
      <c r="CJ83" s="369"/>
      <c r="CK83" s="370"/>
      <c r="CL83" s="368" t="e">
        <f>IF(ISERROR($AY83),VLOOKUP($BB83,Entf,34,FALSE),VLOOKUP($BB83,Entm,35,FALSE))</f>
        <v>#N/A</v>
      </c>
      <c r="CM83" s="369"/>
      <c r="CN83" s="369"/>
      <c r="CO83" s="370"/>
    </row>
    <row r="84" spans="1:93" ht="12" customHeight="1" thickBot="1">
      <c r="A84" s="69">
        <f t="shared" si="64"/>
      </c>
      <c r="B84" s="69">
        <f t="shared" si="65"/>
      </c>
      <c r="C84" s="69">
        <f t="shared" si="66"/>
      </c>
      <c r="D84" s="80">
        <f t="shared" si="67"/>
      </c>
      <c r="E84" s="98">
        <f t="shared" si="68"/>
        <v>151</v>
      </c>
      <c r="F84" s="105">
        <f t="shared" si="69"/>
        <v>0</v>
      </c>
      <c r="G84" s="106"/>
      <c r="H84" s="107"/>
      <c r="I84" s="71">
        <f t="shared" si="70"/>
        <v>0</v>
      </c>
      <c r="J84" s="78">
        <f t="shared" si="71"/>
        <v>0</v>
      </c>
      <c r="K84" s="54" t="e">
        <f t="shared" si="72"/>
        <v>#N/A</v>
      </c>
      <c r="L84" s="55">
        <f t="shared" si="73"/>
        <v>0</v>
      </c>
      <c r="M84" s="148"/>
      <c r="N84" s="58">
        <f t="shared" si="49"/>
      </c>
      <c r="O84" s="245">
        <f t="shared" si="50"/>
      </c>
      <c r="P84" s="243">
        <f t="shared" si="51"/>
      </c>
      <c r="Q84" s="254">
        <f t="shared" si="52"/>
      </c>
      <c r="R84" s="254">
        <f t="shared" si="53"/>
      </c>
      <c r="S84" s="109"/>
      <c r="T84" s="148"/>
      <c r="U84" s="58">
        <f t="shared" si="54"/>
      </c>
      <c r="V84" s="243">
        <f t="shared" si="55"/>
      </c>
      <c r="W84" s="243">
        <f t="shared" si="56"/>
      </c>
      <c r="X84" s="254">
        <f t="shared" si="57"/>
      </c>
      <c r="Y84" s="254">
        <f t="shared" si="58"/>
      </c>
      <c r="Z84" s="109"/>
      <c r="AA84" s="148"/>
      <c r="AB84" s="58">
        <f t="shared" si="59"/>
      </c>
      <c r="AC84" s="243">
        <f t="shared" si="60"/>
      </c>
      <c r="AD84" s="243">
        <f t="shared" si="61"/>
      </c>
      <c r="AE84" s="254">
        <f t="shared" si="62"/>
      </c>
      <c r="AF84" s="254">
        <f t="shared" si="63"/>
      </c>
      <c r="AG84" s="109"/>
      <c r="AH84" s="108"/>
      <c r="AI84" s="58">
        <f t="shared" si="74"/>
      </c>
      <c r="AJ84" s="109"/>
      <c r="AK84" s="108"/>
      <c r="AL84" s="126">
        <f t="shared" si="75"/>
      </c>
      <c r="AM84" s="146"/>
      <c r="AN84" s="195" t="str">
        <f t="shared" si="76"/>
        <v>　　</v>
      </c>
      <c r="AO84" s="56"/>
      <c r="AP84" s="56"/>
      <c r="AQ84" s="56"/>
      <c r="AR84" s="56"/>
      <c r="AS84" s="56"/>
      <c r="AT84" s="56"/>
      <c r="AU84" s="61"/>
      <c r="AV84" s="61"/>
      <c r="AW84" s="63"/>
      <c r="AX84" s="62"/>
      <c r="BB84" s="373"/>
      <c r="BC84" s="374"/>
      <c r="BD84" s="373"/>
      <c r="BE84" s="376"/>
      <c r="BF84" s="374"/>
      <c r="BG84" s="377" t="e">
        <f>IF(ISERROR($AY83),VLOOKUP($BB83,Entf,7,FALSE),VLOOKUP($BB83,Entm,8,FALSE))</f>
        <v>#N/A</v>
      </c>
      <c r="BH84" s="378"/>
      <c r="BI84" s="378"/>
      <c r="BJ84" s="378"/>
      <c r="BK84" s="378"/>
      <c r="BL84" s="379"/>
      <c r="BM84" s="373"/>
      <c r="BN84" s="374"/>
      <c r="BO84" s="380" t="e">
        <f>IF(ISERROR($AY83),VLOOKUP($BB83,Entf,9,FALSE),VLOOKUP($BB83,Entm,10,FALSE))</f>
        <v>#N/A</v>
      </c>
      <c r="BP84" s="381"/>
      <c r="BQ84" s="381"/>
      <c r="BR84" s="382"/>
      <c r="BS84" s="383" t="e">
        <f>IF(ISERROR($AY83),VLOOKUP($BB83,Entf,16,FALSE),VLOOKUP($BB83,Entm,17,FALSE))</f>
        <v>#N/A</v>
      </c>
      <c r="BT84" s="384"/>
      <c r="BU84" s="384"/>
      <c r="BV84" s="384"/>
      <c r="BW84" s="385"/>
      <c r="BX84" s="383" t="e">
        <f>IF(ISERROR($AY83),VLOOKUP($BB83,Entf,23,FALSE),VLOOKUP($BB83,Entm,24,FALSE))</f>
        <v>#N/A</v>
      </c>
      <c r="BY84" s="384"/>
      <c r="BZ84" s="384"/>
      <c r="CA84" s="384"/>
      <c r="CB84" s="385"/>
      <c r="CC84" s="383" t="e">
        <f>IF(ISERROR($AY83),VLOOKUP($BB83,Entf,30,FALSE),VLOOKUP($BB83,Entm,31,FALSE))</f>
        <v>#N/A</v>
      </c>
      <c r="CD84" s="384"/>
      <c r="CE84" s="384"/>
      <c r="CF84" s="384"/>
      <c r="CG84" s="385"/>
      <c r="CH84" s="383" t="e">
        <f>IF(ISERROR($AY83),VLOOKUP($BB83,Entf,33,FALSE),VLOOKUP($BB83,Entm,34,FALSE))</f>
        <v>#N/A</v>
      </c>
      <c r="CI84" s="384"/>
      <c r="CJ84" s="384"/>
      <c r="CK84" s="385"/>
      <c r="CL84" s="383" t="e">
        <f>IF(ISERROR($AY83),VLOOKUP($BB83,Entf,36,FALSE),VLOOKUP($BB83,Entm,37,FALSE))</f>
        <v>#N/A</v>
      </c>
      <c r="CM84" s="384"/>
      <c r="CN84" s="384"/>
      <c r="CO84" s="385"/>
    </row>
    <row r="85" spans="1:93" ht="12" customHeight="1" thickBot="1">
      <c r="A85" s="69">
        <f t="shared" si="64"/>
      </c>
      <c r="B85" s="69">
        <f t="shared" si="65"/>
      </c>
      <c r="C85" s="69">
        <f t="shared" si="66"/>
      </c>
      <c r="D85" s="80">
        <f t="shared" si="67"/>
      </c>
      <c r="E85" s="98">
        <f t="shared" si="68"/>
        <v>151</v>
      </c>
      <c r="F85" s="105">
        <f t="shared" si="69"/>
        <v>0</v>
      </c>
      <c r="G85" s="106"/>
      <c r="H85" s="107"/>
      <c r="I85" s="71">
        <f t="shared" si="70"/>
        <v>0</v>
      </c>
      <c r="J85" s="78">
        <f t="shared" si="71"/>
        <v>0</v>
      </c>
      <c r="K85" s="54" t="e">
        <f t="shared" si="72"/>
        <v>#N/A</v>
      </c>
      <c r="L85" s="55">
        <f t="shared" si="73"/>
        <v>0</v>
      </c>
      <c r="M85" s="148"/>
      <c r="N85" s="58">
        <f t="shared" si="49"/>
      </c>
      <c r="O85" s="245">
        <f t="shared" si="50"/>
      </c>
      <c r="P85" s="243">
        <f t="shared" si="51"/>
      </c>
      <c r="Q85" s="254">
        <f t="shared" si="52"/>
      </c>
      <c r="R85" s="254">
        <f t="shared" si="53"/>
      </c>
      <c r="S85" s="109"/>
      <c r="T85" s="148"/>
      <c r="U85" s="58">
        <f t="shared" si="54"/>
      </c>
      <c r="V85" s="243">
        <f t="shared" si="55"/>
      </c>
      <c r="W85" s="243">
        <f t="shared" si="56"/>
      </c>
      <c r="X85" s="254">
        <f t="shared" si="57"/>
      </c>
      <c r="Y85" s="254">
        <f t="shared" si="58"/>
      </c>
      <c r="Z85" s="109"/>
      <c r="AA85" s="148"/>
      <c r="AB85" s="58">
        <f t="shared" si="59"/>
      </c>
      <c r="AC85" s="243">
        <f t="shared" si="60"/>
      </c>
      <c r="AD85" s="243">
        <f t="shared" si="61"/>
      </c>
      <c r="AE85" s="254">
        <f t="shared" si="62"/>
      </c>
      <c r="AF85" s="254">
        <f t="shared" si="63"/>
      </c>
      <c r="AG85" s="109"/>
      <c r="AH85" s="108"/>
      <c r="AI85" s="58">
        <f t="shared" si="74"/>
      </c>
      <c r="AJ85" s="109"/>
      <c r="AK85" s="108"/>
      <c r="AL85" s="126">
        <f t="shared" si="75"/>
      </c>
      <c r="AM85" s="146"/>
      <c r="AN85" s="195" t="str">
        <f t="shared" si="76"/>
        <v>　　</v>
      </c>
      <c r="AO85" s="56"/>
      <c r="AP85" s="56"/>
      <c r="AQ85" s="56"/>
      <c r="AR85" s="56"/>
      <c r="AS85" s="56"/>
      <c r="AT85" s="56"/>
      <c r="AU85" s="61"/>
      <c r="AV85" s="61"/>
      <c r="AW85" s="63"/>
      <c r="AX85" s="62"/>
      <c r="AY85" s="102" t="e">
        <f>VLOOKUP(1+AY83,$C$10:$C$160,1,FALSE)</f>
        <v>#N/A</v>
      </c>
      <c r="AZ85" s="102" t="e">
        <f t="shared" si="78"/>
        <v>#N/A</v>
      </c>
      <c r="BA85" s="102">
        <v>31</v>
      </c>
      <c r="BB85" s="371" t="e">
        <f>IF(ISERROR($AY85),VLOOKUP(AZ85,Entf,3,FALSE),VLOOKUP(AY85,Entm,4,FALSE))</f>
        <v>#N/A</v>
      </c>
      <c r="BC85" s="372"/>
      <c r="BD85" s="371" t="e">
        <f>IF(ISERROR($AY85),VLOOKUP($BB85,Entf,5,FALSE),VLOOKUP($BB85,Entm,6,FALSE))</f>
        <v>#N/A</v>
      </c>
      <c r="BE85" s="375"/>
      <c r="BF85" s="372"/>
      <c r="BG85" s="371" t="e">
        <f>IF(ISERROR($AY85),VLOOKUP($BB85,Entf,6,FALSE),VLOOKUP($BB85,Entm,7,FALSE))</f>
        <v>#N/A</v>
      </c>
      <c r="BH85" s="375"/>
      <c r="BI85" s="375"/>
      <c r="BJ85" s="375"/>
      <c r="BK85" s="375"/>
      <c r="BL85" s="372"/>
      <c r="BM85" s="371">
        <f>IF(ISERROR(AY85),IF(ISERROR(AZ85),"","女"),"男")</f>
      </c>
      <c r="BN85" s="372"/>
      <c r="BO85" s="386" t="e">
        <f>IF(ISERROR($AY85),VLOOKUP($BB85,Entf,37,FALSE),VLOOKUP($BB85,Entm,38,FALSE))</f>
        <v>#N/A</v>
      </c>
      <c r="BP85" s="387"/>
      <c r="BQ85" s="387"/>
      <c r="BR85" s="388"/>
      <c r="BS85" s="368" t="e">
        <f>IF(ISERROR($AY85),VLOOKUP($BB85,Entf,10,FALSE),VLOOKUP($BB85,Entm,11,FALSE))</f>
        <v>#N/A</v>
      </c>
      <c r="BT85" s="369"/>
      <c r="BU85" s="369"/>
      <c r="BV85" s="369"/>
      <c r="BW85" s="370"/>
      <c r="BX85" s="368" t="e">
        <f>IF(ISERROR($AY85),VLOOKUP($BB85,Entf,17,FALSE),VLOOKUP($BB85,Entm,18,FALSE))</f>
        <v>#N/A</v>
      </c>
      <c r="BY85" s="369"/>
      <c r="BZ85" s="369"/>
      <c r="CA85" s="369"/>
      <c r="CB85" s="370"/>
      <c r="CC85" s="368" t="e">
        <f>IF(ISERROR($AY85),VLOOKUP($BB85,Entf,24,FALSE),VLOOKUP($BB85,Entm,25,FALSE))</f>
        <v>#N/A</v>
      </c>
      <c r="CD85" s="369"/>
      <c r="CE85" s="369"/>
      <c r="CF85" s="369"/>
      <c r="CG85" s="370"/>
      <c r="CH85" s="368" t="e">
        <f>IF(ISERROR($AY85),VLOOKUP($BB85,Entf,31,FALSE),VLOOKUP($BB85,Entm,32,FALSE))</f>
        <v>#N/A</v>
      </c>
      <c r="CI85" s="369"/>
      <c r="CJ85" s="369"/>
      <c r="CK85" s="370"/>
      <c r="CL85" s="368" t="e">
        <f>IF(ISERROR($AY85),VLOOKUP($BB85,Entf,34,FALSE),VLOOKUP($BB85,Entm,35,FALSE))</f>
        <v>#N/A</v>
      </c>
      <c r="CM85" s="369"/>
      <c r="CN85" s="369"/>
      <c r="CO85" s="370"/>
    </row>
    <row r="86" spans="1:93" ht="12" customHeight="1" thickBot="1">
      <c r="A86" s="69">
        <f t="shared" si="64"/>
      </c>
      <c r="B86" s="69">
        <f t="shared" si="65"/>
      </c>
      <c r="C86" s="69">
        <f t="shared" si="66"/>
      </c>
      <c r="D86" s="80">
        <f t="shared" si="67"/>
      </c>
      <c r="E86" s="98">
        <f t="shared" si="68"/>
        <v>151</v>
      </c>
      <c r="F86" s="105">
        <f t="shared" si="69"/>
        <v>0</v>
      </c>
      <c r="G86" s="106"/>
      <c r="H86" s="107"/>
      <c r="I86" s="71">
        <f t="shared" si="70"/>
        <v>0</v>
      </c>
      <c r="J86" s="78">
        <f t="shared" si="71"/>
        <v>0</v>
      </c>
      <c r="K86" s="54" t="e">
        <f t="shared" si="72"/>
        <v>#N/A</v>
      </c>
      <c r="L86" s="55">
        <f t="shared" si="73"/>
        <v>0</v>
      </c>
      <c r="M86" s="148"/>
      <c r="N86" s="58">
        <f t="shared" si="49"/>
      </c>
      <c r="O86" s="245">
        <f t="shared" si="50"/>
      </c>
      <c r="P86" s="243">
        <f t="shared" si="51"/>
      </c>
      <c r="Q86" s="254">
        <f t="shared" si="52"/>
      </c>
      <c r="R86" s="254">
        <f t="shared" si="53"/>
      </c>
      <c r="S86" s="109"/>
      <c r="T86" s="148"/>
      <c r="U86" s="58">
        <f t="shared" si="54"/>
      </c>
      <c r="V86" s="243">
        <f t="shared" si="55"/>
      </c>
      <c r="W86" s="243">
        <f t="shared" si="56"/>
      </c>
      <c r="X86" s="254">
        <f t="shared" si="57"/>
      </c>
      <c r="Y86" s="254">
        <f t="shared" si="58"/>
      </c>
      <c r="Z86" s="109"/>
      <c r="AA86" s="148"/>
      <c r="AB86" s="58">
        <f t="shared" si="59"/>
      </c>
      <c r="AC86" s="243">
        <f t="shared" si="60"/>
      </c>
      <c r="AD86" s="243">
        <f t="shared" si="61"/>
      </c>
      <c r="AE86" s="254">
        <f t="shared" si="62"/>
      </c>
      <c r="AF86" s="254">
        <f t="shared" si="63"/>
      </c>
      <c r="AG86" s="109"/>
      <c r="AH86" s="108"/>
      <c r="AI86" s="58">
        <f t="shared" si="74"/>
      </c>
      <c r="AJ86" s="109"/>
      <c r="AK86" s="108"/>
      <c r="AL86" s="126">
        <f t="shared" si="75"/>
      </c>
      <c r="AM86" s="146"/>
      <c r="AN86" s="195" t="str">
        <f t="shared" si="76"/>
        <v>　　</v>
      </c>
      <c r="AO86" s="56"/>
      <c r="AP86" s="56"/>
      <c r="AQ86" s="56"/>
      <c r="AR86" s="56"/>
      <c r="AS86" s="56"/>
      <c r="AT86" s="56"/>
      <c r="AU86" s="61"/>
      <c r="AV86" s="61"/>
      <c r="AW86" s="63"/>
      <c r="AX86" s="62"/>
      <c r="BB86" s="373"/>
      <c r="BC86" s="374"/>
      <c r="BD86" s="373"/>
      <c r="BE86" s="376"/>
      <c r="BF86" s="374"/>
      <c r="BG86" s="377" t="e">
        <f>IF(ISERROR($AY85),VLOOKUP($BB85,Entf,7,FALSE),VLOOKUP($BB85,Entm,8,FALSE))</f>
        <v>#N/A</v>
      </c>
      <c r="BH86" s="378"/>
      <c r="BI86" s="378"/>
      <c r="BJ86" s="378"/>
      <c r="BK86" s="378"/>
      <c r="BL86" s="379"/>
      <c r="BM86" s="373"/>
      <c r="BN86" s="374"/>
      <c r="BO86" s="380" t="e">
        <f>IF(ISERROR($AY85),VLOOKUP($BB85,Entf,9,FALSE),VLOOKUP($BB85,Entm,10,FALSE))</f>
        <v>#N/A</v>
      </c>
      <c r="BP86" s="381"/>
      <c r="BQ86" s="381"/>
      <c r="BR86" s="382"/>
      <c r="BS86" s="383" t="e">
        <f>IF(ISERROR($AY85),VLOOKUP($BB85,Entf,16,FALSE),VLOOKUP($BB85,Entm,17,FALSE))</f>
        <v>#N/A</v>
      </c>
      <c r="BT86" s="384"/>
      <c r="BU86" s="384"/>
      <c r="BV86" s="384"/>
      <c r="BW86" s="385"/>
      <c r="BX86" s="383" t="e">
        <f>IF(ISERROR($AY85),VLOOKUP($BB85,Entf,23,FALSE),VLOOKUP($BB85,Entm,24,FALSE))</f>
        <v>#N/A</v>
      </c>
      <c r="BY86" s="384"/>
      <c r="BZ86" s="384"/>
      <c r="CA86" s="384"/>
      <c r="CB86" s="385"/>
      <c r="CC86" s="383" t="e">
        <f>IF(ISERROR($AY85),VLOOKUP($BB85,Entf,30,FALSE),VLOOKUP($BB85,Entm,31,FALSE))</f>
        <v>#N/A</v>
      </c>
      <c r="CD86" s="384"/>
      <c r="CE86" s="384"/>
      <c r="CF86" s="384"/>
      <c r="CG86" s="385"/>
      <c r="CH86" s="383" t="e">
        <f>IF(ISERROR($AY85),VLOOKUP($BB85,Entf,33,FALSE),VLOOKUP($BB85,Entm,34,FALSE))</f>
        <v>#N/A</v>
      </c>
      <c r="CI86" s="384"/>
      <c r="CJ86" s="384"/>
      <c r="CK86" s="385"/>
      <c r="CL86" s="383" t="e">
        <f>IF(ISERROR($AY85),VLOOKUP($BB85,Entf,36,FALSE),VLOOKUP($BB85,Entm,37,FALSE))</f>
        <v>#N/A</v>
      </c>
      <c r="CM86" s="384"/>
      <c r="CN86" s="384"/>
      <c r="CO86" s="385"/>
    </row>
    <row r="87" spans="1:93" ht="12" customHeight="1" thickBot="1">
      <c r="A87" s="69">
        <f t="shared" si="64"/>
      </c>
      <c r="B87" s="69">
        <f t="shared" si="65"/>
      </c>
      <c r="C87" s="69">
        <f t="shared" si="66"/>
      </c>
      <c r="D87" s="80">
        <f t="shared" si="67"/>
      </c>
      <c r="E87" s="98">
        <f t="shared" si="68"/>
        <v>151</v>
      </c>
      <c r="F87" s="105">
        <f t="shared" si="69"/>
        <v>0</v>
      </c>
      <c r="G87" s="106"/>
      <c r="H87" s="107"/>
      <c r="I87" s="71">
        <f t="shared" si="70"/>
        <v>0</v>
      </c>
      <c r="J87" s="78">
        <f t="shared" si="71"/>
        <v>0</v>
      </c>
      <c r="K87" s="54" t="e">
        <f t="shared" si="72"/>
        <v>#N/A</v>
      </c>
      <c r="L87" s="55">
        <f t="shared" si="73"/>
        <v>0</v>
      </c>
      <c r="M87" s="148"/>
      <c r="N87" s="58">
        <f t="shared" si="49"/>
      </c>
      <c r="O87" s="245">
        <f t="shared" si="50"/>
      </c>
      <c r="P87" s="243">
        <f t="shared" si="51"/>
      </c>
      <c r="Q87" s="254">
        <f t="shared" si="52"/>
      </c>
      <c r="R87" s="254">
        <f t="shared" si="53"/>
      </c>
      <c r="S87" s="109"/>
      <c r="T87" s="148"/>
      <c r="U87" s="58">
        <f t="shared" si="54"/>
      </c>
      <c r="V87" s="243">
        <f t="shared" si="55"/>
      </c>
      <c r="W87" s="243">
        <f t="shared" si="56"/>
      </c>
      <c r="X87" s="254">
        <f t="shared" si="57"/>
      </c>
      <c r="Y87" s="254">
        <f t="shared" si="58"/>
      </c>
      <c r="Z87" s="109"/>
      <c r="AA87" s="148"/>
      <c r="AB87" s="58">
        <f t="shared" si="59"/>
      </c>
      <c r="AC87" s="243">
        <f t="shared" si="60"/>
      </c>
      <c r="AD87" s="243">
        <f t="shared" si="61"/>
      </c>
      <c r="AE87" s="254">
        <f t="shared" si="62"/>
      </c>
      <c r="AF87" s="254">
        <f t="shared" si="63"/>
      </c>
      <c r="AG87" s="109"/>
      <c r="AH87" s="108"/>
      <c r="AI87" s="58">
        <f t="shared" si="74"/>
      </c>
      <c r="AJ87" s="109"/>
      <c r="AK87" s="108"/>
      <c r="AL87" s="126">
        <f t="shared" si="75"/>
      </c>
      <c r="AM87" s="146"/>
      <c r="AN87" s="195" t="str">
        <f t="shared" si="76"/>
        <v>　　</v>
      </c>
      <c r="AO87" s="56"/>
      <c r="AP87" s="56"/>
      <c r="AQ87" s="56"/>
      <c r="AR87" s="56"/>
      <c r="AS87" s="56"/>
      <c r="AT87" s="56"/>
      <c r="AU87" s="61"/>
      <c r="AV87" s="61"/>
      <c r="AW87" s="63"/>
      <c r="AX87" s="62"/>
      <c r="AY87" s="102" t="e">
        <f>VLOOKUP(1+AY85,$C$10:$C$160,1,FALSE)</f>
        <v>#N/A</v>
      </c>
      <c r="AZ87" s="102" t="e">
        <f t="shared" si="78"/>
        <v>#N/A</v>
      </c>
      <c r="BA87" s="102">
        <v>32</v>
      </c>
      <c r="BB87" s="371" t="e">
        <f>IF(ISERROR($AY87),VLOOKUP(AZ87,Entf,3,FALSE),VLOOKUP(AY87,Entm,4,FALSE))</f>
        <v>#N/A</v>
      </c>
      <c r="BC87" s="372"/>
      <c r="BD87" s="371" t="e">
        <f>IF(ISERROR($AY87),VLOOKUP($BB87,Entf,5,FALSE),VLOOKUP($BB87,Entm,6,FALSE))</f>
        <v>#N/A</v>
      </c>
      <c r="BE87" s="375"/>
      <c r="BF87" s="372"/>
      <c r="BG87" s="371" t="e">
        <f>IF(ISERROR($AY87),VLOOKUP($BB87,Entf,6,FALSE),VLOOKUP($BB87,Entm,7,FALSE))</f>
        <v>#N/A</v>
      </c>
      <c r="BH87" s="375"/>
      <c r="BI87" s="375"/>
      <c r="BJ87" s="375"/>
      <c r="BK87" s="375"/>
      <c r="BL87" s="372"/>
      <c r="BM87" s="371">
        <f>IF(ISERROR(AY87),IF(ISERROR(AZ87),"","女"),"男")</f>
      </c>
      <c r="BN87" s="372"/>
      <c r="BO87" s="386" t="e">
        <f>IF(ISERROR($AY87),VLOOKUP($BB87,Entf,37,FALSE),VLOOKUP($BB87,Entm,38,FALSE))</f>
        <v>#N/A</v>
      </c>
      <c r="BP87" s="387"/>
      <c r="BQ87" s="387"/>
      <c r="BR87" s="388"/>
      <c r="BS87" s="368" t="e">
        <f>IF(ISERROR($AY87),VLOOKUP($BB87,Entf,10,FALSE),VLOOKUP($BB87,Entm,11,FALSE))</f>
        <v>#N/A</v>
      </c>
      <c r="BT87" s="369"/>
      <c r="BU87" s="369"/>
      <c r="BV87" s="369"/>
      <c r="BW87" s="370"/>
      <c r="BX87" s="368" t="e">
        <f>IF(ISERROR($AY87),VLOOKUP($BB87,Entf,17,FALSE),VLOOKUP($BB87,Entm,18,FALSE))</f>
        <v>#N/A</v>
      </c>
      <c r="BY87" s="369"/>
      <c r="BZ87" s="369"/>
      <c r="CA87" s="369"/>
      <c r="CB87" s="370"/>
      <c r="CC87" s="368" t="e">
        <f>IF(ISERROR($AY87),VLOOKUP($BB87,Entf,24,FALSE),VLOOKUP($BB87,Entm,25,FALSE))</f>
        <v>#N/A</v>
      </c>
      <c r="CD87" s="369"/>
      <c r="CE87" s="369"/>
      <c r="CF87" s="369"/>
      <c r="CG87" s="370"/>
      <c r="CH87" s="368" t="e">
        <f>IF(ISERROR($AY87),VLOOKUP($BB87,Entf,31,FALSE),VLOOKUP($BB87,Entm,32,FALSE))</f>
        <v>#N/A</v>
      </c>
      <c r="CI87" s="369"/>
      <c r="CJ87" s="369"/>
      <c r="CK87" s="370"/>
      <c r="CL87" s="368" t="e">
        <f>IF(ISERROR($AY87),VLOOKUP($BB87,Entf,34,FALSE),VLOOKUP($BB87,Entm,35,FALSE))</f>
        <v>#N/A</v>
      </c>
      <c r="CM87" s="369"/>
      <c r="CN87" s="369"/>
      <c r="CO87" s="370"/>
    </row>
    <row r="88" spans="1:93" ht="12" customHeight="1" thickBot="1">
      <c r="A88" s="69">
        <f aca="true" t="shared" si="79" ref="A88:A96">+IF(G88="男",ROW(),"")</f>
      </c>
      <c r="B88" s="69">
        <f aca="true" t="shared" si="80" ref="B88:B96">+IF(G88="女",ROW(),"")</f>
      </c>
      <c r="C88" s="69">
        <f t="shared" si="66"/>
      </c>
      <c r="D88" s="80">
        <f t="shared" si="67"/>
      </c>
      <c r="E88" s="98">
        <f t="shared" si="68"/>
        <v>151</v>
      </c>
      <c r="F88" s="105">
        <f aca="true" t="shared" si="81" ref="F88:F96">+IF(C88="",0,C88)+IF(D88="",0,D88)</f>
        <v>0</v>
      </c>
      <c r="G88" s="106"/>
      <c r="H88" s="107"/>
      <c r="I88" s="71">
        <f t="shared" si="70"/>
        <v>0</v>
      </c>
      <c r="J88" s="78">
        <f t="shared" si="71"/>
        <v>0</v>
      </c>
      <c r="K88" s="54" t="e">
        <f t="shared" si="72"/>
        <v>#N/A</v>
      </c>
      <c r="L88" s="55">
        <f t="shared" si="73"/>
        <v>0</v>
      </c>
      <c r="M88" s="148"/>
      <c r="N88" s="58">
        <f t="shared" si="49"/>
      </c>
      <c r="O88" s="245">
        <f t="shared" si="50"/>
      </c>
      <c r="P88" s="243">
        <f t="shared" si="51"/>
      </c>
      <c r="Q88" s="254">
        <f t="shared" si="52"/>
      </c>
      <c r="R88" s="254">
        <f t="shared" si="53"/>
      </c>
      <c r="S88" s="109"/>
      <c r="T88" s="148"/>
      <c r="U88" s="58">
        <f t="shared" si="54"/>
      </c>
      <c r="V88" s="243">
        <f t="shared" si="55"/>
      </c>
      <c r="W88" s="243">
        <f t="shared" si="56"/>
      </c>
      <c r="X88" s="254">
        <f t="shared" si="57"/>
      </c>
      <c r="Y88" s="254">
        <f t="shared" si="58"/>
      </c>
      <c r="Z88" s="109"/>
      <c r="AA88" s="148"/>
      <c r="AB88" s="58">
        <f t="shared" si="59"/>
      </c>
      <c r="AC88" s="243">
        <f t="shared" si="60"/>
      </c>
      <c r="AD88" s="243">
        <f t="shared" si="61"/>
      </c>
      <c r="AE88" s="254">
        <f t="shared" si="62"/>
      </c>
      <c r="AF88" s="254">
        <f t="shared" si="63"/>
      </c>
      <c r="AG88" s="109"/>
      <c r="AH88" s="108"/>
      <c r="AI88" s="58">
        <f t="shared" si="74"/>
      </c>
      <c r="AJ88" s="109"/>
      <c r="AK88" s="108"/>
      <c r="AL88" s="126">
        <f t="shared" si="75"/>
      </c>
      <c r="AM88" s="146"/>
      <c r="AN88" s="195" t="str">
        <f t="shared" si="76"/>
        <v>　　</v>
      </c>
      <c r="AO88" s="56"/>
      <c r="AP88" s="56"/>
      <c r="AQ88" s="56"/>
      <c r="AR88" s="56"/>
      <c r="AS88" s="56"/>
      <c r="AT88" s="56"/>
      <c r="AU88" s="61"/>
      <c r="AV88" s="61"/>
      <c r="AW88" s="63"/>
      <c r="AX88" s="62"/>
      <c r="BB88" s="373"/>
      <c r="BC88" s="374"/>
      <c r="BD88" s="373"/>
      <c r="BE88" s="376"/>
      <c r="BF88" s="374"/>
      <c r="BG88" s="377" t="e">
        <f>IF(ISERROR($AY87),VLOOKUP($BB87,Entf,7,FALSE),VLOOKUP($BB87,Entm,8,FALSE))</f>
        <v>#N/A</v>
      </c>
      <c r="BH88" s="378"/>
      <c r="BI88" s="378"/>
      <c r="BJ88" s="378"/>
      <c r="BK88" s="378"/>
      <c r="BL88" s="379"/>
      <c r="BM88" s="373"/>
      <c r="BN88" s="374"/>
      <c r="BO88" s="380" t="e">
        <f>IF(ISERROR($AY87),VLOOKUP($BB87,Entf,9,FALSE),VLOOKUP($BB87,Entm,10,FALSE))</f>
        <v>#N/A</v>
      </c>
      <c r="BP88" s="381"/>
      <c r="BQ88" s="381"/>
      <c r="BR88" s="382"/>
      <c r="BS88" s="383" t="e">
        <f>IF(ISERROR($AY87),VLOOKUP($BB87,Entf,16,FALSE),VLOOKUP($BB87,Entm,17,FALSE))</f>
        <v>#N/A</v>
      </c>
      <c r="BT88" s="384"/>
      <c r="BU88" s="384"/>
      <c r="BV88" s="384"/>
      <c r="BW88" s="385"/>
      <c r="BX88" s="383" t="e">
        <f>IF(ISERROR($AY87),VLOOKUP($BB87,Entf,23,FALSE),VLOOKUP($BB87,Entm,24,FALSE))</f>
        <v>#N/A</v>
      </c>
      <c r="BY88" s="384"/>
      <c r="BZ88" s="384"/>
      <c r="CA88" s="384"/>
      <c r="CB88" s="385"/>
      <c r="CC88" s="383" t="e">
        <f>IF(ISERROR($AY87),VLOOKUP($BB87,Entf,30,FALSE),VLOOKUP($BB87,Entm,31,FALSE))</f>
        <v>#N/A</v>
      </c>
      <c r="CD88" s="384"/>
      <c r="CE88" s="384"/>
      <c r="CF88" s="384"/>
      <c r="CG88" s="385"/>
      <c r="CH88" s="383" t="e">
        <f>IF(ISERROR($AY87),VLOOKUP($BB87,Entf,33,FALSE),VLOOKUP($BB87,Entm,34,FALSE))</f>
        <v>#N/A</v>
      </c>
      <c r="CI88" s="384"/>
      <c r="CJ88" s="384"/>
      <c r="CK88" s="385"/>
      <c r="CL88" s="383" t="e">
        <f>IF(ISERROR($AY87),VLOOKUP($BB87,Entf,36,FALSE),VLOOKUP($BB87,Entm,37,FALSE))</f>
        <v>#N/A</v>
      </c>
      <c r="CM88" s="384"/>
      <c r="CN88" s="384"/>
      <c r="CO88" s="385"/>
    </row>
    <row r="89" spans="1:93" ht="12" customHeight="1" thickBot="1">
      <c r="A89" s="69">
        <f t="shared" si="79"/>
      </c>
      <c r="B89" s="69">
        <f t="shared" si="80"/>
      </c>
      <c r="C89" s="69">
        <f t="shared" si="66"/>
      </c>
      <c r="D89" s="80">
        <f t="shared" si="67"/>
      </c>
      <c r="E89" s="98">
        <f t="shared" si="68"/>
        <v>151</v>
      </c>
      <c r="F89" s="105">
        <f t="shared" si="81"/>
        <v>0</v>
      </c>
      <c r="G89" s="106"/>
      <c r="H89" s="107"/>
      <c r="I89" s="71">
        <f t="shared" si="70"/>
        <v>0</v>
      </c>
      <c r="J89" s="78">
        <f t="shared" si="71"/>
        <v>0</v>
      </c>
      <c r="K89" s="54" t="e">
        <f t="shared" si="72"/>
        <v>#N/A</v>
      </c>
      <c r="L89" s="55">
        <f t="shared" si="73"/>
        <v>0</v>
      </c>
      <c r="M89" s="148"/>
      <c r="N89" s="58">
        <f t="shared" si="49"/>
      </c>
      <c r="O89" s="245">
        <f t="shared" si="50"/>
      </c>
      <c r="P89" s="243">
        <f t="shared" si="51"/>
      </c>
      <c r="Q89" s="254">
        <f t="shared" si="52"/>
      </c>
      <c r="R89" s="254">
        <f t="shared" si="53"/>
      </c>
      <c r="S89" s="109"/>
      <c r="T89" s="148"/>
      <c r="U89" s="58">
        <f t="shared" si="54"/>
      </c>
      <c r="V89" s="243">
        <f t="shared" si="55"/>
      </c>
      <c r="W89" s="243">
        <f t="shared" si="56"/>
      </c>
      <c r="X89" s="254">
        <f t="shared" si="57"/>
      </c>
      <c r="Y89" s="254">
        <f t="shared" si="58"/>
      </c>
      <c r="Z89" s="109"/>
      <c r="AA89" s="148"/>
      <c r="AB89" s="58">
        <f t="shared" si="59"/>
      </c>
      <c r="AC89" s="243">
        <f t="shared" si="60"/>
      </c>
      <c r="AD89" s="243">
        <f t="shared" si="61"/>
      </c>
      <c r="AE89" s="254">
        <f t="shared" si="62"/>
      </c>
      <c r="AF89" s="254">
        <f t="shared" si="63"/>
      </c>
      <c r="AG89" s="109"/>
      <c r="AH89" s="108"/>
      <c r="AI89" s="58">
        <f t="shared" si="74"/>
      </c>
      <c r="AJ89" s="109"/>
      <c r="AK89" s="108"/>
      <c r="AL89" s="126">
        <f t="shared" si="75"/>
      </c>
      <c r="AM89" s="146"/>
      <c r="AN89" s="195" t="str">
        <f t="shared" si="76"/>
        <v>　　</v>
      </c>
      <c r="AO89" s="56"/>
      <c r="AP89" s="56"/>
      <c r="AQ89" s="56"/>
      <c r="AR89" s="56"/>
      <c r="AS89" s="56"/>
      <c r="AT89" s="56"/>
      <c r="AU89" s="61"/>
      <c r="AV89" s="61"/>
      <c r="AW89" s="63"/>
      <c r="AX89" s="62"/>
      <c r="AY89" s="102" t="e">
        <f>VLOOKUP(1+AY87,$C$10:$C$160,1,FALSE)</f>
        <v>#N/A</v>
      </c>
      <c r="AZ89" s="102" t="e">
        <f t="shared" si="78"/>
        <v>#N/A</v>
      </c>
      <c r="BA89" s="102">
        <v>33</v>
      </c>
      <c r="BB89" s="371" t="e">
        <f>IF(ISERROR($AY89),VLOOKUP(AZ89,Entf,3,FALSE),VLOOKUP(AY89,Entm,4,FALSE))</f>
        <v>#N/A</v>
      </c>
      <c r="BC89" s="372"/>
      <c r="BD89" s="371" t="e">
        <f>IF(ISERROR($AY89),VLOOKUP($BB89,Entf,5,FALSE),VLOOKUP($BB89,Entm,6,FALSE))</f>
        <v>#N/A</v>
      </c>
      <c r="BE89" s="375"/>
      <c r="BF89" s="372"/>
      <c r="BG89" s="371" t="e">
        <f>IF(ISERROR($AY89),VLOOKUP($BB89,Entf,6,FALSE),VLOOKUP($BB89,Entm,7,FALSE))</f>
        <v>#N/A</v>
      </c>
      <c r="BH89" s="375"/>
      <c r="BI89" s="375"/>
      <c r="BJ89" s="375"/>
      <c r="BK89" s="375"/>
      <c r="BL89" s="372"/>
      <c r="BM89" s="371">
        <f>IF(ISERROR(AY89),IF(ISERROR(AZ89),"","女"),"男")</f>
      </c>
      <c r="BN89" s="372"/>
      <c r="BO89" s="386" t="e">
        <f>IF(ISERROR($AY89),VLOOKUP($BB89,Entf,37,FALSE),VLOOKUP($BB89,Entm,38,FALSE))</f>
        <v>#N/A</v>
      </c>
      <c r="BP89" s="387"/>
      <c r="BQ89" s="387"/>
      <c r="BR89" s="388"/>
      <c r="BS89" s="368" t="e">
        <f>IF(ISERROR($AY89),VLOOKUP($BB89,Entf,10,FALSE),VLOOKUP($BB89,Entm,11,FALSE))</f>
        <v>#N/A</v>
      </c>
      <c r="BT89" s="369"/>
      <c r="BU89" s="369"/>
      <c r="BV89" s="369"/>
      <c r="BW89" s="370"/>
      <c r="BX89" s="368" t="e">
        <f>IF(ISERROR($AY89),VLOOKUP($BB89,Entf,17,FALSE),VLOOKUP($BB89,Entm,18,FALSE))</f>
        <v>#N/A</v>
      </c>
      <c r="BY89" s="369"/>
      <c r="BZ89" s="369"/>
      <c r="CA89" s="369"/>
      <c r="CB89" s="370"/>
      <c r="CC89" s="368" t="e">
        <f>IF(ISERROR($AY89),VLOOKUP($BB89,Entf,24,FALSE),VLOOKUP($BB89,Entm,25,FALSE))</f>
        <v>#N/A</v>
      </c>
      <c r="CD89" s="369"/>
      <c r="CE89" s="369"/>
      <c r="CF89" s="369"/>
      <c r="CG89" s="370"/>
      <c r="CH89" s="368" t="e">
        <f>IF(ISERROR($AY89),VLOOKUP($BB89,Entf,31,FALSE),VLOOKUP($BB89,Entm,32,FALSE))</f>
        <v>#N/A</v>
      </c>
      <c r="CI89" s="369"/>
      <c r="CJ89" s="369"/>
      <c r="CK89" s="370"/>
      <c r="CL89" s="368" t="e">
        <f>IF(ISERROR($AY89),VLOOKUP($BB89,Entf,34,FALSE),VLOOKUP($BB89,Entm,35,FALSE))</f>
        <v>#N/A</v>
      </c>
      <c r="CM89" s="369"/>
      <c r="CN89" s="369"/>
      <c r="CO89" s="370"/>
    </row>
    <row r="90" spans="1:93" ht="12" customHeight="1" thickBot="1">
      <c r="A90" s="69">
        <f t="shared" si="79"/>
      </c>
      <c r="B90" s="69">
        <f t="shared" si="80"/>
      </c>
      <c r="C90" s="69">
        <f t="shared" si="66"/>
      </c>
      <c r="D90" s="80">
        <f t="shared" si="67"/>
      </c>
      <c r="E90" s="98">
        <f t="shared" si="68"/>
        <v>151</v>
      </c>
      <c r="F90" s="105">
        <f t="shared" si="81"/>
        <v>0</v>
      </c>
      <c r="G90" s="106"/>
      <c r="H90" s="107"/>
      <c r="I90" s="71">
        <f t="shared" si="70"/>
        <v>0</v>
      </c>
      <c r="J90" s="78">
        <f t="shared" si="71"/>
        <v>0</v>
      </c>
      <c r="K90" s="54" t="e">
        <f t="shared" si="72"/>
        <v>#N/A</v>
      </c>
      <c r="L90" s="55">
        <f t="shared" si="73"/>
        <v>0</v>
      </c>
      <c r="M90" s="148"/>
      <c r="N90" s="58">
        <f t="shared" si="49"/>
      </c>
      <c r="O90" s="245">
        <f t="shared" si="50"/>
      </c>
      <c r="P90" s="243">
        <f t="shared" si="51"/>
      </c>
      <c r="Q90" s="254">
        <f t="shared" si="52"/>
      </c>
      <c r="R90" s="254">
        <f t="shared" si="53"/>
      </c>
      <c r="S90" s="109"/>
      <c r="T90" s="148"/>
      <c r="U90" s="58">
        <f t="shared" si="54"/>
      </c>
      <c r="V90" s="243">
        <f t="shared" si="55"/>
      </c>
      <c r="W90" s="243">
        <f t="shared" si="56"/>
      </c>
      <c r="X90" s="254">
        <f t="shared" si="57"/>
      </c>
      <c r="Y90" s="254">
        <f t="shared" si="58"/>
      </c>
      <c r="Z90" s="109"/>
      <c r="AA90" s="148"/>
      <c r="AB90" s="58">
        <f t="shared" si="59"/>
      </c>
      <c r="AC90" s="243">
        <f t="shared" si="60"/>
      </c>
      <c r="AD90" s="243">
        <f t="shared" si="61"/>
      </c>
      <c r="AE90" s="254">
        <f t="shared" si="62"/>
      </c>
      <c r="AF90" s="254">
        <f t="shared" si="63"/>
      </c>
      <c r="AG90" s="109"/>
      <c r="AH90" s="108"/>
      <c r="AI90" s="58">
        <f t="shared" si="74"/>
      </c>
      <c r="AJ90" s="109"/>
      <c r="AK90" s="108"/>
      <c r="AL90" s="126">
        <f t="shared" si="75"/>
      </c>
      <c r="AM90" s="146"/>
      <c r="AN90" s="195" t="str">
        <f t="shared" si="76"/>
        <v>　　</v>
      </c>
      <c r="AO90" s="56"/>
      <c r="AP90" s="56"/>
      <c r="AQ90" s="56"/>
      <c r="AR90" s="56"/>
      <c r="AS90" s="56"/>
      <c r="AT90" s="56"/>
      <c r="AU90" s="61"/>
      <c r="AV90" s="61"/>
      <c r="AW90" s="63"/>
      <c r="AX90" s="62"/>
      <c r="BB90" s="373"/>
      <c r="BC90" s="374"/>
      <c r="BD90" s="373"/>
      <c r="BE90" s="376"/>
      <c r="BF90" s="374"/>
      <c r="BG90" s="377" t="e">
        <f>IF(ISERROR($AY89),VLOOKUP($BB89,Entf,7,FALSE),VLOOKUP($BB89,Entm,8,FALSE))</f>
        <v>#N/A</v>
      </c>
      <c r="BH90" s="378"/>
      <c r="BI90" s="378"/>
      <c r="BJ90" s="378"/>
      <c r="BK90" s="378"/>
      <c r="BL90" s="379"/>
      <c r="BM90" s="373"/>
      <c r="BN90" s="374"/>
      <c r="BO90" s="380" t="e">
        <f>IF(ISERROR($AY89),VLOOKUP($BB89,Entf,9,FALSE),VLOOKUP($BB89,Entm,10,FALSE))</f>
        <v>#N/A</v>
      </c>
      <c r="BP90" s="381"/>
      <c r="BQ90" s="381"/>
      <c r="BR90" s="382"/>
      <c r="BS90" s="383" t="e">
        <f>IF(ISERROR($AY89),VLOOKUP($BB89,Entf,16,FALSE),VLOOKUP($BB89,Entm,17,FALSE))</f>
        <v>#N/A</v>
      </c>
      <c r="BT90" s="384"/>
      <c r="BU90" s="384"/>
      <c r="BV90" s="384"/>
      <c r="BW90" s="385"/>
      <c r="BX90" s="383" t="e">
        <f>IF(ISERROR($AY89),VLOOKUP($BB89,Entf,23,FALSE),VLOOKUP($BB89,Entm,24,FALSE))</f>
        <v>#N/A</v>
      </c>
      <c r="BY90" s="384"/>
      <c r="BZ90" s="384"/>
      <c r="CA90" s="384"/>
      <c r="CB90" s="385"/>
      <c r="CC90" s="383" t="e">
        <f>IF(ISERROR($AY89),VLOOKUP($BB89,Entf,30,FALSE),VLOOKUP($BB89,Entm,31,FALSE))</f>
        <v>#N/A</v>
      </c>
      <c r="CD90" s="384"/>
      <c r="CE90" s="384"/>
      <c r="CF90" s="384"/>
      <c r="CG90" s="385"/>
      <c r="CH90" s="383" t="e">
        <f>IF(ISERROR($AY89),VLOOKUP($BB89,Entf,33,FALSE),VLOOKUP($BB89,Entm,34,FALSE))</f>
        <v>#N/A</v>
      </c>
      <c r="CI90" s="384"/>
      <c r="CJ90" s="384"/>
      <c r="CK90" s="385"/>
      <c r="CL90" s="383" t="e">
        <f>IF(ISERROR($AY89),VLOOKUP($BB89,Entf,36,FALSE),VLOOKUP($BB89,Entm,37,FALSE))</f>
        <v>#N/A</v>
      </c>
      <c r="CM90" s="384"/>
      <c r="CN90" s="384"/>
      <c r="CO90" s="385"/>
    </row>
    <row r="91" spans="1:93" ht="12" customHeight="1" thickBot="1">
      <c r="A91" s="69">
        <f t="shared" si="79"/>
      </c>
      <c r="B91" s="69">
        <f t="shared" si="80"/>
      </c>
      <c r="C91" s="69">
        <f t="shared" si="66"/>
      </c>
      <c r="D91" s="80">
        <f t="shared" si="67"/>
      </c>
      <c r="E91" s="98">
        <f t="shared" si="68"/>
        <v>151</v>
      </c>
      <c r="F91" s="105">
        <f t="shared" si="81"/>
        <v>0</v>
      </c>
      <c r="G91" s="106"/>
      <c r="H91" s="107"/>
      <c r="I91" s="71">
        <f t="shared" si="70"/>
        <v>0</v>
      </c>
      <c r="J91" s="78">
        <f t="shared" si="71"/>
        <v>0</v>
      </c>
      <c r="K91" s="54" t="e">
        <f t="shared" si="72"/>
        <v>#N/A</v>
      </c>
      <c r="L91" s="55">
        <f t="shared" si="73"/>
        <v>0</v>
      </c>
      <c r="M91" s="148"/>
      <c r="N91" s="58">
        <f t="shared" si="49"/>
      </c>
      <c r="O91" s="245">
        <f t="shared" si="50"/>
      </c>
      <c r="P91" s="243">
        <f t="shared" si="51"/>
      </c>
      <c r="Q91" s="254">
        <f t="shared" si="52"/>
      </c>
      <c r="R91" s="254">
        <f t="shared" si="53"/>
      </c>
      <c r="S91" s="109"/>
      <c r="T91" s="148"/>
      <c r="U91" s="58">
        <f t="shared" si="54"/>
      </c>
      <c r="V91" s="243">
        <f t="shared" si="55"/>
      </c>
      <c r="W91" s="243">
        <f t="shared" si="56"/>
      </c>
      <c r="X91" s="254">
        <f t="shared" si="57"/>
      </c>
      <c r="Y91" s="254">
        <f t="shared" si="58"/>
      </c>
      <c r="Z91" s="109"/>
      <c r="AA91" s="148"/>
      <c r="AB91" s="58">
        <f t="shared" si="59"/>
      </c>
      <c r="AC91" s="243">
        <f t="shared" si="60"/>
      </c>
      <c r="AD91" s="243">
        <f t="shared" si="61"/>
      </c>
      <c r="AE91" s="254">
        <f t="shared" si="62"/>
      </c>
      <c r="AF91" s="254">
        <f t="shared" si="63"/>
      </c>
      <c r="AG91" s="109"/>
      <c r="AH91" s="108"/>
      <c r="AI91" s="58">
        <f t="shared" si="74"/>
      </c>
      <c r="AJ91" s="109"/>
      <c r="AK91" s="108"/>
      <c r="AL91" s="126">
        <f t="shared" si="75"/>
      </c>
      <c r="AM91" s="146"/>
      <c r="AN91" s="195" t="str">
        <f t="shared" si="76"/>
        <v>　　</v>
      </c>
      <c r="AO91" s="56"/>
      <c r="AP91" s="56"/>
      <c r="AQ91" s="56"/>
      <c r="AR91" s="56"/>
      <c r="AS91" s="56"/>
      <c r="AT91" s="56"/>
      <c r="AU91" s="61"/>
      <c r="AV91" s="61"/>
      <c r="AW91" s="63"/>
      <c r="AX91" s="62"/>
      <c r="AY91" s="102" t="e">
        <f>VLOOKUP(1+AY89,$C$10:$C$160,1,FALSE)</f>
        <v>#N/A</v>
      </c>
      <c r="AZ91" s="102" t="e">
        <f t="shared" si="78"/>
        <v>#N/A</v>
      </c>
      <c r="BA91" s="102">
        <v>34</v>
      </c>
      <c r="BB91" s="371" t="e">
        <f>IF(ISERROR($AY91),VLOOKUP(AZ91,Entf,3,FALSE),VLOOKUP(AY91,Entm,4,FALSE))</f>
        <v>#N/A</v>
      </c>
      <c r="BC91" s="372"/>
      <c r="BD91" s="371" t="e">
        <f>IF(ISERROR($AY91),VLOOKUP($BB91,Entf,5,FALSE),VLOOKUP($BB91,Entm,6,FALSE))</f>
        <v>#N/A</v>
      </c>
      <c r="BE91" s="375"/>
      <c r="BF91" s="372"/>
      <c r="BG91" s="371" t="e">
        <f>IF(ISERROR($AY91),VLOOKUP($BB91,Entf,6,FALSE),VLOOKUP($BB91,Entm,7,FALSE))</f>
        <v>#N/A</v>
      </c>
      <c r="BH91" s="375"/>
      <c r="BI91" s="375"/>
      <c r="BJ91" s="375"/>
      <c r="BK91" s="375"/>
      <c r="BL91" s="372"/>
      <c r="BM91" s="371">
        <f>IF(ISERROR(AY91),IF(ISERROR(AZ91),"","女"),"男")</f>
      </c>
      <c r="BN91" s="372"/>
      <c r="BO91" s="386" t="e">
        <f>IF(ISERROR($AY91),VLOOKUP($BB91,Entf,37,FALSE),VLOOKUP($BB91,Entm,38,FALSE))</f>
        <v>#N/A</v>
      </c>
      <c r="BP91" s="387"/>
      <c r="BQ91" s="387"/>
      <c r="BR91" s="388"/>
      <c r="BS91" s="368" t="e">
        <f>IF(ISERROR($AY91),VLOOKUP($BB91,Entf,10,FALSE),VLOOKUP($BB91,Entm,11,FALSE))</f>
        <v>#N/A</v>
      </c>
      <c r="BT91" s="369"/>
      <c r="BU91" s="369"/>
      <c r="BV91" s="369"/>
      <c r="BW91" s="370"/>
      <c r="BX91" s="368" t="e">
        <f>IF(ISERROR($AY91),VLOOKUP($BB91,Entf,17,FALSE),VLOOKUP($BB91,Entm,18,FALSE))</f>
        <v>#N/A</v>
      </c>
      <c r="BY91" s="369"/>
      <c r="BZ91" s="369"/>
      <c r="CA91" s="369"/>
      <c r="CB91" s="370"/>
      <c r="CC91" s="368" t="e">
        <f>IF(ISERROR($AY91),VLOOKUP($BB91,Entf,24,FALSE),VLOOKUP($BB91,Entm,25,FALSE))</f>
        <v>#N/A</v>
      </c>
      <c r="CD91" s="369"/>
      <c r="CE91" s="369"/>
      <c r="CF91" s="369"/>
      <c r="CG91" s="370"/>
      <c r="CH91" s="368" t="e">
        <f>IF(ISERROR($AY91),VLOOKUP($BB91,Entf,31,FALSE),VLOOKUP($BB91,Entm,32,FALSE))</f>
        <v>#N/A</v>
      </c>
      <c r="CI91" s="369"/>
      <c r="CJ91" s="369"/>
      <c r="CK91" s="370"/>
      <c r="CL91" s="368" t="e">
        <f>IF(ISERROR($AY91),VLOOKUP($BB91,Entf,34,FALSE),VLOOKUP($BB91,Entm,35,FALSE))</f>
        <v>#N/A</v>
      </c>
      <c r="CM91" s="369"/>
      <c r="CN91" s="369"/>
      <c r="CO91" s="370"/>
    </row>
    <row r="92" spans="1:93" ht="12" customHeight="1" thickBot="1">
      <c r="A92" s="69">
        <f t="shared" si="79"/>
      </c>
      <c r="B92" s="69">
        <f t="shared" si="80"/>
      </c>
      <c r="C92" s="69">
        <f t="shared" si="66"/>
      </c>
      <c r="D92" s="80">
        <f t="shared" si="67"/>
      </c>
      <c r="E92" s="98">
        <f t="shared" si="68"/>
        <v>151</v>
      </c>
      <c r="F92" s="105">
        <f t="shared" si="81"/>
        <v>0</v>
      </c>
      <c r="G92" s="106"/>
      <c r="H92" s="107"/>
      <c r="I92" s="71">
        <f t="shared" si="70"/>
        <v>0</v>
      </c>
      <c r="J92" s="78">
        <f t="shared" si="71"/>
        <v>0</v>
      </c>
      <c r="K92" s="54" t="e">
        <f t="shared" si="72"/>
        <v>#N/A</v>
      </c>
      <c r="L92" s="55">
        <f t="shared" si="73"/>
        <v>0</v>
      </c>
      <c r="M92" s="148"/>
      <c r="N92" s="58">
        <f t="shared" si="49"/>
      </c>
      <c r="O92" s="245">
        <f t="shared" si="50"/>
      </c>
      <c r="P92" s="243">
        <f t="shared" si="51"/>
      </c>
      <c r="Q92" s="254">
        <f t="shared" si="52"/>
      </c>
      <c r="R92" s="254">
        <f t="shared" si="53"/>
      </c>
      <c r="S92" s="109"/>
      <c r="T92" s="148"/>
      <c r="U92" s="58">
        <f t="shared" si="54"/>
      </c>
      <c r="V92" s="243">
        <f t="shared" si="55"/>
      </c>
      <c r="W92" s="243">
        <f t="shared" si="56"/>
      </c>
      <c r="X92" s="254">
        <f t="shared" si="57"/>
      </c>
      <c r="Y92" s="254">
        <f t="shared" si="58"/>
      </c>
      <c r="Z92" s="109"/>
      <c r="AA92" s="148"/>
      <c r="AB92" s="58">
        <f t="shared" si="59"/>
      </c>
      <c r="AC92" s="243">
        <f t="shared" si="60"/>
      </c>
      <c r="AD92" s="243">
        <f t="shared" si="61"/>
      </c>
      <c r="AE92" s="254">
        <f t="shared" si="62"/>
      </c>
      <c r="AF92" s="254">
        <f t="shared" si="63"/>
      </c>
      <c r="AG92" s="109"/>
      <c r="AH92" s="108"/>
      <c r="AI92" s="58">
        <f t="shared" si="74"/>
      </c>
      <c r="AJ92" s="109"/>
      <c r="AK92" s="108"/>
      <c r="AL92" s="126">
        <f t="shared" si="75"/>
      </c>
      <c r="AM92" s="146"/>
      <c r="AN92" s="195" t="str">
        <f t="shared" si="76"/>
        <v>　　</v>
      </c>
      <c r="AO92" s="56"/>
      <c r="AP92" s="56"/>
      <c r="AQ92" s="56"/>
      <c r="AR92" s="56"/>
      <c r="AS92" s="56"/>
      <c r="AT92" s="56"/>
      <c r="AU92" s="61"/>
      <c r="AV92" s="61"/>
      <c r="AW92" s="63"/>
      <c r="AX92" s="62"/>
      <c r="BB92" s="373"/>
      <c r="BC92" s="374"/>
      <c r="BD92" s="373"/>
      <c r="BE92" s="376"/>
      <c r="BF92" s="374"/>
      <c r="BG92" s="377" t="e">
        <f>IF(ISERROR($AY91),VLOOKUP($BB91,Entf,7,FALSE),VLOOKUP($BB91,Entm,8,FALSE))</f>
        <v>#N/A</v>
      </c>
      <c r="BH92" s="378"/>
      <c r="BI92" s="378"/>
      <c r="BJ92" s="378"/>
      <c r="BK92" s="378"/>
      <c r="BL92" s="379"/>
      <c r="BM92" s="373"/>
      <c r="BN92" s="374"/>
      <c r="BO92" s="380" t="e">
        <f>IF(ISERROR($AY91),VLOOKUP($BB91,Entf,9,FALSE),VLOOKUP($BB91,Entm,10,FALSE))</f>
        <v>#N/A</v>
      </c>
      <c r="BP92" s="381"/>
      <c r="BQ92" s="381"/>
      <c r="BR92" s="382"/>
      <c r="BS92" s="383" t="e">
        <f>IF(ISERROR($AY91),VLOOKUP($BB91,Entf,16,FALSE),VLOOKUP($BB91,Entm,17,FALSE))</f>
        <v>#N/A</v>
      </c>
      <c r="BT92" s="384"/>
      <c r="BU92" s="384"/>
      <c r="BV92" s="384"/>
      <c r="BW92" s="385"/>
      <c r="BX92" s="383" t="e">
        <f>IF(ISERROR($AY91),VLOOKUP($BB91,Entf,23,FALSE),VLOOKUP($BB91,Entm,24,FALSE))</f>
        <v>#N/A</v>
      </c>
      <c r="BY92" s="384"/>
      <c r="BZ92" s="384"/>
      <c r="CA92" s="384"/>
      <c r="CB92" s="385"/>
      <c r="CC92" s="383" t="e">
        <f>IF(ISERROR($AY91),VLOOKUP($BB91,Entf,30,FALSE),VLOOKUP($BB91,Entm,31,FALSE))</f>
        <v>#N/A</v>
      </c>
      <c r="CD92" s="384"/>
      <c r="CE92" s="384"/>
      <c r="CF92" s="384"/>
      <c r="CG92" s="385"/>
      <c r="CH92" s="383" t="e">
        <f>IF(ISERROR($AY91),VLOOKUP($BB91,Entf,33,FALSE),VLOOKUP($BB91,Entm,34,FALSE))</f>
        <v>#N/A</v>
      </c>
      <c r="CI92" s="384"/>
      <c r="CJ92" s="384"/>
      <c r="CK92" s="385"/>
      <c r="CL92" s="383" t="e">
        <f>IF(ISERROR($AY91),VLOOKUP($BB91,Entf,36,FALSE),VLOOKUP($BB91,Entm,37,FALSE))</f>
        <v>#N/A</v>
      </c>
      <c r="CM92" s="384"/>
      <c r="CN92" s="384"/>
      <c r="CO92" s="385"/>
    </row>
    <row r="93" spans="1:93" ht="12" customHeight="1" thickBot="1">
      <c r="A93" s="69">
        <f t="shared" si="79"/>
      </c>
      <c r="B93" s="69">
        <f t="shared" si="80"/>
      </c>
      <c r="C93" s="69">
        <f t="shared" si="66"/>
      </c>
      <c r="D93" s="80">
        <f t="shared" si="67"/>
      </c>
      <c r="E93" s="98">
        <f t="shared" si="68"/>
        <v>151</v>
      </c>
      <c r="F93" s="105">
        <f t="shared" si="81"/>
        <v>0</v>
      </c>
      <c r="G93" s="106"/>
      <c r="H93" s="107"/>
      <c r="I93" s="71">
        <f t="shared" si="70"/>
        <v>0</v>
      </c>
      <c r="J93" s="78">
        <f t="shared" si="71"/>
        <v>0</v>
      </c>
      <c r="K93" s="54" t="e">
        <f t="shared" si="72"/>
        <v>#N/A</v>
      </c>
      <c r="L93" s="55">
        <f t="shared" si="73"/>
        <v>0</v>
      </c>
      <c r="M93" s="148"/>
      <c r="N93" s="58">
        <f t="shared" si="49"/>
      </c>
      <c r="O93" s="245">
        <f t="shared" si="50"/>
      </c>
      <c r="P93" s="243">
        <f t="shared" si="51"/>
      </c>
      <c r="Q93" s="254">
        <f t="shared" si="52"/>
      </c>
      <c r="R93" s="254">
        <f t="shared" si="53"/>
      </c>
      <c r="S93" s="109"/>
      <c r="T93" s="148"/>
      <c r="U93" s="58">
        <f t="shared" si="54"/>
      </c>
      <c r="V93" s="243">
        <f t="shared" si="55"/>
      </c>
      <c r="W93" s="243">
        <f t="shared" si="56"/>
      </c>
      <c r="X93" s="254">
        <f t="shared" si="57"/>
      </c>
      <c r="Y93" s="254">
        <f t="shared" si="58"/>
      </c>
      <c r="Z93" s="109"/>
      <c r="AA93" s="148"/>
      <c r="AB93" s="58">
        <f t="shared" si="59"/>
      </c>
      <c r="AC93" s="243">
        <f t="shared" si="60"/>
      </c>
      <c r="AD93" s="243">
        <f t="shared" si="61"/>
      </c>
      <c r="AE93" s="254">
        <f t="shared" si="62"/>
      </c>
      <c r="AF93" s="254">
        <f t="shared" si="63"/>
      </c>
      <c r="AG93" s="109"/>
      <c r="AH93" s="108"/>
      <c r="AI93" s="58">
        <f t="shared" si="74"/>
      </c>
      <c r="AJ93" s="109"/>
      <c r="AK93" s="108"/>
      <c r="AL93" s="126">
        <f t="shared" si="75"/>
      </c>
      <c r="AM93" s="146"/>
      <c r="AN93" s="195" t="str">
        <f t="shared" si="76"/>
        <v>　　</v>
      </c>
      <c r="AO93" s="56"/>
      <c r="AP93" s="56"/>
      <c r="AQ93" s="56"/>
      <c r="AR93" s="56"/>
      <c r="AS93" s="56"/>
      <c r="AT93" s="56"/>
      <c r="AU93" s="61"/>
      <c r="AV93" s="61"/>
      <c r="AW93" s="63"/>
      <c r="AX93" s="62"/>
      <c r="AY93" s="102" t="e">
        <f>VLOOKUP(1+AY91,$C$10:$C$160,1,FALSE)</f>
        <v>#N/A</v>
      </c>
      <c r="AZ93" s="102" t="e">
        <f t="shared" si="78"/>
        <v>#N/A</v>
      </c>
      <c r="BA93" s="102">
        <v>35</v>
      </c>
      <c r="BB93" s="371" t="e">
        <f>IF(ISERROR($AY93),VLOOKUP(AZ93,Entf,3,FALSE),VLOOKUP(AY93,Entm,4,FALSE))</f>
        <v>#N/A</v>
      </c>
      <c r="BC93" s="372"/>
      <c r="BD93" s="371" t="e">
        <f>IF(ISERROR($AY93),VLOOKUP($BB93,Entf,5,FALSE),VLOOKUP($BB93,Entm,6,FALSE))</f>
        <v>#N/A</v>
      </c>
      <c r="BE93" s="375"/>
      <c r="BF93" s="372"/>
      <c r="BG93" s="371" t="e">
        <f>IF(ISERROR($AY93),VLOOKUP($BB93,Entf,6,FALSE),VLOOKUP($BB93,Entm,7,FALSE))</f>
        <v>#N/A</v>
      </c>
      <c r="BH93" s="375"/>
      <c r="BI93" s="375"/>
      <c r="BJ93" s="375"/>
      <c r="BK93" s="375"/>
      <c r="BL93" s="372"/>
      <c r="BM93" s="371">
        <f>IF(ISERROR(AY93),IF(ISERROR(AZ93),"","女"),"男")</f>
      </c>
      <c r="BN93" s="372"/>
      <c r="BO93" s="386" t="e">
        <f>IF(ISERROR($AY93),VLOOKUP($BB93,Entf,37,FALSE),VLOOKUP($BB93,Entm,38,FALSE))</f>
        <v>#N/A</v>
      </c>
      <c r="BP93" s="387"/>
      <c r="BQ93" s="387"/>
      <c r="BR93" s="388"/>
      <c r="BS93" s="368" t="e">
        <f>IF(ISERROR($AY93),VLOOKUP($BB93,Entf,10,FALSE),VLOOKUP($BB93,Entm,11,FALSE))</f>
        <v>#N/A</v>
      </c>
      <c r="BT93" s="369"/>
      <c r="BU93" s="369"/>
      <c r="BV93" s="369"/>
      <c r="BW93" s="370"/>
      <c r="BX93" s="368" t="e">
        <f>IF(ISERROR($AY93),VLOOKUP($BB93,Entf,17,FALSE),VLOOKUP($BB93,Entm,18,FALSE))</f>
        <v>#N/A</v>
      </c>
      <c r="BY93" s="369"/>
      <c r="BZ93" s="369"/>
      <c r="CA93" s="369"/>
      <c r="CB93" s="370"/>
      <c r="CC93" s="368" t="e">
        <f>IF(ISERROR($AY93),VLOOKUP($BB93,Entf,24,FALSE),VLOOKUP($BB93,Entm,25,FALSE))</f>
        <v>#N/A</v>
      </c>
      <c r="CD93" s="369"/>
      <c r="CE93" s="369"/>
      <c r="CF93" s="369"/>
      <c r="CG93" s="370"/>
      <c r="CH93" s="368" t="e">
        <f>IF(ISERROR($AY93),VLOOKUP($BB93,Entf,31,FALSE),VLOOKUP($BB93,Entm,32,FALSE))</f>
        <v>#N/A</v>
      </c>
      <c r="CI93" s="369"/>
      <c r="CJ93" s="369"/>
      <c r="CK93" s="370"/>
      <c r="CL93" s="368" t="e">
        <f>IF(ISERROR($AY93),VLOOKUP($BB93,Entf,34,FALSE),VLOOKUP($BB93,Entm,35,FALSE))</f>
        <v>#N/A</v>
      </c>
      <c r="CM93" s="369"/>
      <c r="CN93" s="369"/>
      <c r="CO93" s="370"/>
    </row>
    <row r="94" spans="1:93" ht="12" customHeight="1" thickBot="1">
      <c r="A94" s="69">
        <f t="shared" si="79"/>
      </c>
      <c r="B94" s="69">
        <f t="shared" si="80"/>
      </c>
      <c r="C94" s="69">
        <f t="shared" si="66"/>
      </c>
      <c r="D94" s="80">
        <f t="shared" si="67"/>
      </c>
      <c r="E94" s="98">
        <f t="shared" si="68"/>
        <v>151</v>
      </c>
      <c r="F94" s="105">
        <f t="shared" si="81"/>
        <v>0</v>
      </c>
      <c r="G94" s="106"/>
      <c r="H94" s="107"/>
      <c r="I94" s="71">
        <f t="shared" si="70"/>
        <v>0</v>
      </c>
      <c r="J94" s="78">
        <f t="shared" si="71"/>
        <v>0</v>
      </c>
      <c r="K94" s="54" t="e">
        <f t="shared" si="72"/>
        <v>#N/A</v>
      </c>
      <c r="L94" s="55">
        <f t="shared" si="73"/>
        <v>0</v>
      </c>
      <c r="M94" s="148"/>
      <c r="N94" s="58">
        <f t="shared" si="49"/>
      </c>
      <c r="O94" s="245">
        <f t="shared" si="50"/>
      </c>
      <c r="P94" s="243">
        <f t="shared" si="51"/>
      </c>
      <c r="Q94" s="254">
        <f t="shared" si="52"/>
      </c>
      <c r="R94" s="254">
        <f t="shared" si="53"/>
      </c>
      <c r="S94" s="109"/>
      <c r="T94" s="148"/>
      <c r="U94" s="58">
        <f t="shared" si="54"/>
      </c>
      <c r="V94" s="243">
        <f t="shared" si="55"/>
      </c>
      <c r="W94" s="243">
        <f t="shared" si="56"/>
      </c>
      <c r="X94" s="254">
        <f t="shared" si="57"/>
      </c>
      <c r="Y94" s="254">
        <f t="shared" si="58"/>
      </c>
      <c r="Z94" s="109"/>
      <c r="AA94" s="148"/>
      <c r="AB94" s="58">
        <f t="shared" si="59"/>
      </c>
      <c r="AC94" s="243">
        <f t="shared" si="60"/>
      </c>
      <c r="AD94" s="243">
        <f t="shared" si="61"/>
      </c>
      <c r="AE94" s="254">
        <f t="shared" si="62"/>
      </c>
      <c r="AF94" s="254">
        <f t="shared" si="63"/>
      </c>
      <c r="AG94" s="109"/>
      <c r="AH94" s="108"/>
      <c r="AI94" s="58">
        <f t="shared" si="74"/>
      </c>
      <c r="AJ94" s="109"/>
      <c r="AK94" s="108"/>
      <c r="AL94" s="126">
        <f t="shared" si="75"/>
      </c>
      <c r="AM94" s="146"/>
      <c r="AN94" s="195" t="str">
        <f t="shared" si="76"/>
        <v>　　</v>
      </c>
      <c r="AO94" s="56"/>
      <c r="AP94" s="56"/>
      <c r="AQ94" s="56"/>
      <c r="AR94" s="56"/>
      <c r="AS94" s="56"/>
      <c r="AT94" s="56"/>
      <c r="AU94" s="61"/>
      <c r="AV94" s="61"/>
      <c r="AW94" s="63"/>
      <c r="AX94" s="62"/>
      <c r="BB94" s="373"/>
      <c r="BC94" s="374"/>
      <c r="BD94" s="373"/>
      <c r="BE94" s="376"/>
      <c r="BF94" s="374"/>
      <c r="BG94" s="377" t="e">
        <f>IF(ISERROR($AY93),VLOOKUP($BB93,Entf,7,FALSE),VLOOKUP($BB93,Entm,8,FALSE))</f>
        <v>#N/A</v>
      </c>
      <c r="BH94" s="378"/>
      <c r="BI94" s="378"/>
      <c r="BJ94" s="378"/>
      <c r="BK94" s="378"/>
      <c r="BL94" s="379"/>
      <c r="BM94" s="373"/>
      <c r="BN94" s="374"/>
      <c r="BO94" s="380" t="e">
        <f>IF(ISERROR($AY93),VLOOKUP($BB93,Entf,9,FALSE),VLOOKUP($BB93,Entm,10,FALSE))</f>
        <v>#N/A</v>
      </c>
      <c r="BP94" s="381"/>
      <c r="BQ94" s="381"/>
      <c r="BR94" s="382"/>
      <c r="BS94" s="383" t="e">
        <f>IF(ISERROR($AY93),VLOOKUP($BB93,Entf,16,FALSE),VLOOKUP($BB93,Entm,17,FALSE))</f>
        <v>#N/A</v>
      </c>
      <c r="BT94" s="384"/>
      <c r="BU94" s="384"/>
      <c r="BV94" s="384"/>
      <c r="BW94" s="385"/>
      <c r="BX94" s="383" t="e">
        <f>IF(ISERROR($AY93),VLOOKUP($BB93,Entf,23,FALSE),VLOOKUP($BB93,Entm,24,FALSE))</f>
        <v>#N/A</v>
      </c>
      <c r="BY94" s="384"/>
      <c r="BZ94" s="384"/>
      <c r="CA94" s="384"/>
      <c r="CB94" s="385"/>
      <c r="CC94" s="383" t="e">
        <f>IF(ISERROR($AY93),VLOOKUP($BB93,Entf,30,FALSE),VLOOKUP($BB93,Entm,31,FALSE))</f>
        <v>#N/A</v>
      </c>
      <c r="CD94" s="384"/>
      <c r="CE94" s="384"/>
      <c r="CF94" s="384"/>
      <c r="CG94" s="385"/>
      <c r="CH94" s="383" t="e">
        <f>IF(ISERROR($AY93),VLOOKUP($BB93,Entf,33,FALSE),VLOOKUP($BB93,Entm,34,FALSE))</f>
        <v>#N/A</v>
      </c>
      <c r="CI94" s="384"/>
      <c r="CJ94" s="384"/>
      <c r="CK94" s="385"/>
      <c r="CL94" s="383" t="e">
        <f>IF(ISERROR($AY93),VLOOKUP($BB93,Entf,36,FALSE),VLOOKUP($BB93,Entm,37,FALSE))</f>
        <v>#N/A</v>
      </c>
      <c r="CM94" s="384"/>
      <c r="CN94" s="384"/>
      <c r="CO94" s="385"/>
    </row>
    <row r="95" spans="1:93" ht="12" customHeight="1" thickBot="1">
      <c r="A95" s="69">
        <f t="shared" si="79"/>
      </c>
      <c r="B95" s="69">
        <f t="shared" si="80"/>
      </c>
      <c r="C95" s="69">
        <f t="shared" si="66"/>
      </c>
      <c r="D95" s="80">
        <f t="shared" si="67"/>
      </c>
      <c r="E95" s="98">
        <f t="shared" si="68"/>
        <v>151</v>
      </c>
      <c r="F95" s="105">
        <f t="shared" si="81"/>
        <v>0</v>
      </c>
      <c r="G95" s="106"/>
      <c r="H95" s="107"/>
      <c r="I95" s="71">
        <f t="shared" si="70"/>
        <v>0</v>
      </c>
      <c r="J95" s="78">
        <f t="shared" si="71"/>
        <v>0</v>
      </c>
      <c r="K95" s="54" t="e">
        <f t="shared" si="72"/>
        <v>#N/A</v>
      </c>
      <c r="L95" s="55">
        <f t="shared" si="73"/>
        <v>0</v>
      </c>
      <c r="M95" s="148"/>
      <c r="N95" s="58">
        <f t="shared" si="49"/>
      </c>
      <c r="O95" s="245">
        <f t="shared" si="50"/>
      </c>
      <c r="P95" s="243">
        <f t="shared" si="51"/>
      </c>
      <c r="Q95" s="254">
        <f t="shared" si="52"/>
      </c>
      <c r="R95" s="254">
        <f t="shared" si="53"/>
      </c>
      <c r="S95" s="109"/>
      <c r="T95" s="148"/>
      <c r="U95" s="58">
        <f t="shared" si="54"/>
      </c>
      <c r="V95" s="243">
        <f t="shared" si="55"/>
      </c>
      <c r="W95" s="243">
        <f t="shared" si="56"/>
      </c>
      <c r="X95" s="254">
        <f t="shared" si="57"/>
      </c>
      <c r="Y95" s="254">
        <f t="shared" si="58"/>
      </c>
      <c r="Z95" s="109"/>
      <c r="AA95" s="148"/>
      <c r="AB95" s="58">
        <f t="shared" si="59"/>
      </c>
      <c r="AC95" s="243">
        <f t="shared" si="60"/>
      </c>
      <c r="AD95" s="243">
        <f t="shared" si="61"/>
      </c>
      <c r="AE95" s="254">
        <f t="shared" si="62"/>
      </c>
      <c r="AF95" s="254">
        <f t="shared" si="63"/>
      </c>
      <c r="AG95" s="109"/>
      <c r="AH95" s="108"/>
      <c r="AI95" s="58">
        <f t="shared" si="74"/>
      </c>
      <c r="AJ95" s="109"/>
      <c r="AK95" s="108"/>
      <c r="AL95" s="126">
        <f t="shared" si="75"/>
      </c>
      <c r="AM95" s="146"/>
      <c r="AN95" s="195" t="str">
        <f t="shared" si="76"/>
        <v>　　</v>
      </c>
      <c r="AO95" s="56"/>
      <c r="AP95" s="56"/>
      <c r="AQ95" s="56"/>
      <c r="AR95" s="56"/>
      <c r="AS95" s="56"/>
      <c r="AT95" s="56"/>
      <c r="AU95" s="61"/>
      <c r="AV95" s="61"/>
      <c r="AW95" s="63"/>
      <c r="AX95" s="62"/>
      <c r="AY95" s="102" t="e">
        <f>VLOOKUP(1+AY93,$C$10:$C$160,1,FALSE)</f>
        <v>#N/A</v>
      </c>
      <c r="AZ95" s="102" t="e">
        <f t="shared" si="78"/>
        <v>#N/A</v>
      </c>
      <c r="BA95" s="102">
        <v>36</v>
      </c>
      <c r="BB95" s="371" t="e">
        <f>IF(ISERROR($AY95),VLOOKUP(AZ95,Entf,3,FALSE),VLOOKUP(AY95,Entm,4,FALSE))</f>
        <v>#N/A</v>
      </c>
      <c r="BC95" s="372"/>
      <c r="BD95" s="371" t="e">
        <f>IF(ISERROR($AY95),VLOOKUP($BB95,Entf,5,FALSE),VLOOKUP($BB95,Entm,6,FALSE))</f>
        <v>#N/A</v>
      </c>
      <c r="BE95" s="375"/>
      <c r="BF95" s="372"/>
      <c r="BG95" s="368" t="e">
        <f>IF(ISERROR($AY95),VLOOKUP($BB95,Entf,6,FALSE),VLOOKUP($BB95,Entm,7,FALSE))</f>
        <v>#N/A</v>
      </c>
      <c r="BH95" s="369"/>
      <c r="BI95" s="369"/>
      <c r="BJ95" s="369"/>
      <c r="BK95" s="369"/>
      <c r="BL95" s="370"/>
      <c r="BM95" s="371">
        <f>IF(ISERROR(AY95),IF(ISERROR(AZ95),"","女"),"男")</f>
      </c>
      <c r="BN95" s="372"/>
      <c r="BO95" s="386" t="e">
        <f>IF(ISERROR($AY95),VLOOKUP($BB95,Entf,37,FALSE),VLOOKUP($BB95,Entm,38,FALSE))</f>
        <v>#N/A</v>
      </c>
      <c r="BP95" s="387"/>
      <c r="BQ95" s="387"/>
      <c r="BR95" s="388"/>
      <c r="BS95" s="368" t="e">
        <f>IF(ISERROR($AY95),VLOOKUP($BB95,Entf,10,FALSE),VLOOKUP($BB95,Entm,11,FALSE))</f>
        <v>#N/A</v>
      </c>
      <c r="BT95" s="369"/>
      <c r="BU95" s="369"/>
      <c r="BV95" s="369"/>
      <c r="BW95" s="370"/>
      <c r="BX95" s="368" t="e">
        <f>IF(ISERROR($AY95),VLOOKUP($BB95,Entf,17,FALSE),VLOOKUP($BB95,Entm,18,FALSE))</f>
        <v>#N/A</v>
      </c>
      <c r="BY95" s="369"/>
      <c r="BZ95" s="369"/>
      <c r="CA95" s="369"/>
      <c r="CB95" s="370"/>
      <c r="CC95" s="368" t="e">
        <f>IF(ISERROR($AY95),VLOOKUP($BB95,Entf,24,FALSE),VLOOKUP($BB95,Entm,25,FALSE))</f>
        <v>#N/A</v>
      </c>
      <c r="CD95" s="369"/>
      <c r="CE95" s="369"/>
      <c r="CF95" s="369"/>
      <c r="CG95" s="370"/>
      <c r="CH95" s="368" t="e">
        <f>IF(ISERROR($AY95),VLOOKUP($BB95,Entf,31,FALSE),VLOOKUP($BB95,Entm,32,FALSE))</f>
        <v>#N/A</v>
      </c>
      <c r="CI95" s="369"/>
      <c r="CJ95" s="369"/>
      <c r="CK95" s="370"/>
      <c r="CL95" s="368" t="e">
        <f>IF(ISERROR($AY95),VLOOKUP($BB95,Entf,34,FALSE),VLOOKUP($BB95,Entm,35,FALSE))</f>
        <v>#N/A</v>
      </c>
      <c r="CM95" s="369"/>
      <c r="CN95" s="369"/>
      <c r="CO95" s="370"/>
    </row>
    <row r="96" spans="1:93" ht="12" customHeight="1" thickBot="1">
      <c r="A96" s="69">
        <f t="shared" si="79"/>
      </c>
      <c r="B96" s="69">
        <f t="shared" si="80"/>
      </c>
      <c r="C96" s="69">
        <f t="shared" si="66"/>
      </c>
      <c r="D96" s="80">
        <f t="shared" si="67"/>
      </c>
      <c r="E96" s="98">
        <f t="shared" si="68"/>
        <v>151</v>
      </c>
      <c r="F96" s="105">
        <f t="shared" si="81"/>
        <v>0</v>
      </c>
      <c r="G96" s="106"/>
      <c r="H96" s="107"/>
      <c r="I96" s="71">
        <f t="shared" si="70"/>
        <v>0</v>
      </c>
      <c r="J96" s="78">
        <f t="shared" si="71"/>
        <v>0</v>
      </c>
      <c r="K96" s="54" t="e">
        <f t="shared" si="72"/>
        <v>#N/A</v>
      </c>
      <c r="L96" s="55">
        <f t="shared" si="73"/>
        <v>0</v>
      </c>
      <c r="M96" s="148"/>
      <c r="N96" s="58">
        <f t="shared" si="49"/>
      </c>
      <c r="O96" s="245">
        <f t="shared" si="50"/>
      </c>
      <c r="P96" s="243">
        <f t="shared" si="51"/>
      </c>
      <c r="Q96" s="254">
        <f t="shared" si="52"/>
      </c>
      <c r="R96" s="254">
        <f t="shared" si="53"/>
      </c>
      <c r="S96" s="109"/>
      <c r="T96" s="148"/>
      <c r="U96" s="58">
        <f t="shared" si="54"/>
      </c>
      <c r="V96" s="243">
        <f t="shared" si="55"/>
      </c>
      <c r="W96" s="243">
        <f t="shared" si="56"/>
      </c>
      <c r="X96" s="254">
        <f t="shared" si="57"/>
      </c>
      <c r="Y96" s="254">
        <f t="shared" si="58"/>
      </c>
      <c r="Z96" s="109"/>
      <c r="AA96" s="148"/>
      <c r="AB96" s="58">
        <f t="shared" si="59"/>
      </c>
      <c r="AC96" s="243">
        <f t="shared" si="60"/>
      </c>
      <c r="AD96" s="243">
        <f t="shared" si="61"/>
      </c>
      <c r="AE96" s="254">
        <f t="shared" si="62"/>
      </c>
      <c r="AF96" s="254">
        <f t="shared" si="63"/>
      </c>
      <c r="AG96" s="109"/>
      <c r="AH96" s="108"/>
      <c r="AI96" s="58">
        <f t="shared" si="74"/>
      </c>
      <c r="AJ96" s="109"/>
      <c r="AK96" s="108"/>
      <c r="AL96" s="126">
        <f t="shared" si="75"/>
      </c>
      <c r="AM96" s="146"/>
      <c r="AN96" s="195" t="str">
        <f t="shared" si="76"/>
        <v>　　</v>
      </c>
      <c r="AO96" s="56"/>
      <c r="AP96" s="56"/>
      <c r="AQ96" s="56"/>
      <c r="AR96" s="56"/>
      <c r="AS96" s="56"/>
      <c r="AT96" s="56"/>
      <c r="AU96" s="61"/>
      <c r="AV96" s="61"/>
      <c r="AW96" s="63"/>
      <c r="AX96" s="62"/>
      <c r="BB96" s="373"/>
      <c r="BC96" s="374"/>
      <c r="BD96" s="373"/>
      <c r="BE96" s="376"/>
      <c r="BF96" s="374"/>
      <c r="BG96" s="377" t="e">
        <f>IF(ISERROR($AY95),VLOOKUP($BB95,Entf,7,FALSE),VLOOKUP($BB95,Entm,8,FALSE))</f>
        <v>#N/A</v>
      </c>
      <c r="BH96" s="378"/>
      <c r="BI96" s="378"/>
      <c r="BJ96" s="378"/>
      <c r="BK96" s="378"/>
      <c r="BL96" s="379"/>
      <c r="BM96" s="373"/>
      <c r="BN96" s="374"/>
      <c r="BO96" s="380" t="e">
        <f>IF(ISERROR($AY95),VLOOKUP($BB95,Entf,9,FALSE),VLOOKUP($BB95,Entm,10,FALSE))</f>
        <v>#N/A</v>
      </c>
      <c r="BP96" s="381"/>
      <c r="BQ96" s="381"/>
      <c r="BR96" s="382"/>
      <c r="BS96" s="383" t="e">
        <f>IF(ISERROR($AY95),VLOOKUP($BB95,Entf,16,FALSE),VLOOKUP($BB95,Entm,17,FALSE))</f>
        <v>#N/A</v>
      </c>
      <c r="BT96" s="384"/>
      <c r="BU96" s="384"/>
      <c r="BV96" s="384"/>
      <c r="BW96" s="385"/>
      <c r="BX96" s="383" t="e">
        <f>IF(ISERROR($AY95),VLOOKUP($BB95,Entf,23,FALSE),VLOOKUP($BB95,Entm,24,FALSE))</f>
        <v>#N/A</v>
      </c>
      <c r="BY96" s="384"/>
      <c r="BZ96" s="384"/>
      <c r="CA96" s="384"/>
      <c r="CB96" s="385"/>
      <c r="CC96" s="383" t="e">
        <f>IF(ISERROR($AY95),VLOOKUP($BB95,Entf,30,FALSE),VLOOKUP($BB95,Entm,31,FALSE))</f>
        <v>#N/A</v>
      </c>
      <c r="CD96" s="384"/>
      <c r="CE96" s="384"/>
      <c r="CF96" s="384"/>
      <c r="CG96" s="385"/>
      <c r="CH96" s="383" t="e">
        <f>IF(ISERROR($AY95),VLOOKUP($BB95,Entf,33,FALSE),VLOOKUP($BB95,Entm,34,FALSE))</f>
        <v>#N/A</v>
      </c>
      <c r="CI96" s="384"/>
      <c r="CJ96" s="384"/>
      <c r="CK96" s="385"/>
      <c r="CL96" s="383" t="e">
        <f>IF(ISERROR($AY95),VLOOKUP($BB95,Entf,36,FALSE),VLOOKUP($BB95,Entm,37,FALSE))</f>
        <v>#N/A</v>
      </c>
      <c r="CM96" s="384"/>
      <c r="CN96" s="384"/>
      <c r="CO96" s="385"/>
    </row>
    <row r="97" spans="1:93" ht="12" customHeight="1" thickBot="1">
      <c r="A97" s="69">
        <f aca="true" t="shared" si="82" ref="A97:A160">+IF(G97="男",ROW(),"")</f>
      </c>
      <c r="B97" s="69">
        <f aca="true" t="shared" si="83" ref="B97:B160">+IF(G97="女",ROW(),"")</f>
      </c>
      <c r="C97" s="69">
        <f aca="true" t="shared" si="84" ref="C97:C160">+IF(A97="","",RANK(A97,A$10:A$160,1))</f>
      </c>
      <c r="D97" s="80">
        <f aca="true" t="shared" si="85" ref="D97:D160">+IF(B97="","",RANK(B97,B$10:B$160,1))</f>
      </c>
      <c r="E97" s="98">
        <f t="shared" si="68"/>
        <v>151</v>
      </c>
      <c r="F97" s="105">
        <f aca="true" t="shared" si="86" ref="F97:F160">+IF(C97="",0,C97)+IF(D97="",0,D97)</f>
        <v>0</v>
      </c>
      <c r="G97" s="106"/>
      <c r="H97" s="107"/>
      <c r="I97" s="71">
        <f t="shared" si="70"/>
        <v>0</v>
      </c>
      <c r="J97" s="78">
        <f t="shared" si="71"/>
        <v>0</v>
      </c>
      <c r="K97" s="54" t="e">
        <f t="shared" si="72"/>
        <v>#N/A</v>
      </c>
      <c r="L97" s="55">
        <f t="shared" si="73"/>
        <v>0</v>
      </c>
      <c r="M97" s="148"/>
      <c r="N97" s="58">
        <f aca="true" t="shared" si="87" ref="N97:N160">IF(M97="","",IF($K$2=1,"",IF($K$2=4,"",TEXT(VLOOKUP(M97,IF($G97="男",種目男１,IF($G97="女",種目女１,種目なし)),2,FALSE),"00000")&amp;TEXT(IF($G97="男",1,2),0))))</f>
      </c>
      <c r="O97" s="245">
        <f aca="true" t="shared" si="88" ref="O97:O160">IF(M97="","",IF(AND($G97="男",$K$2=4),IF(ISERROR(VLOOKUP(M97,種目CD_小学_男,$L97+1,FALSE)&amp;1),"1",VLOOKUP(M97,種目CD_小学_男,$L97+1,FALSE)&amp;1),""))</f>
      </c>
      <c r="P97" s="243">
        <f aca="true" t="shared" si="89" ref="P97:P160">IF(M97="","",IF(AND($G97="女",$K$2=4),IF(ISERROR(VLOOKUP(M97,種目CD_小学_女,$L97+1,FALSE)&amp;2),"2",VLOOKUP(M97,種目CD_小学_女,$L97+1,FALSE)&amp;2),""))</f>
      </c>
      <c r="Q97" s="254">
        <f aca="true" t="shared" si="90" ref="Q97:Q160">IF(OR(M97="",M97=0),"",IF(AND($G97="男",$K$2=1),IF($L97="青年",VLOOKUP(M97,一般_男子,2,FALSE),IF($L97="一般",VLOOKUP(M97,一般_男子,3,FALSE),IF($L97="壮年",VLOOKUP(M97,一般_男子,4,FALSE),IF($L97="実年",VLOOKUP(M97,一般_男子,5,FALSE),""))))&amp;1,""))</f>
      </c>
      <c r="R97" s="254">
        <f aca="true" t="shared" si="91" ref="R97:R160">IF(OR(M97="",M97=0),"",IF(AND($G97="女",$K$2=1),IF($L97="青年",VLOOKUP(M97,一般_女子,2,FALSE),IF($L97="一般",VLOOKUP(M97,一般_女子,3,FALSE),""))&amp;2,""))</f>
      </c>
      <c r="S97" s="109"/>
      <c r="T97" s="148"/>
      <c r="U97" s="58">
        <f aca="true" t="shared" si="92" ref="U97:U160">IF(T97="","",IF($K$2=4,"",IF($K$2=1,"",TEXT(VLOOKUP(T97,IF($G97="男",種目男１,IF($G97="女",種目女１,種目なし)),2,FALSE),"00000")&amp;TEXT(IF($G97="男",1,2),0))))</f>
      </c>
      <c r="V97" s="243">
        <f aca="true" t="shared" si="93" ref="V97:V160">IF(T97="","",IF(AND($G97="男",$K$2=4),IF(ISERROR(VLOOKUP(T97,種目CD_小学_男,$L97+1,FALSE)&amp;1),"1",VLOOKUP(T97,種目CD_小学_男,$L97+1,FALSE)&amp;1),""))</f>
      </c>
      <c r="W97" s="243">
        <f aca="true" t="shared" si="94" ref="W97:W160">IF(T97="","",IF(AND($G97="女",$K$2=4),IF(ISERROR(VLOOKUP(T97,種目CD_小学_女,$L97+1,FALSE)&amp;2),"2",VLOOKUP(T97,種目CD_小学_女,$L97+1,FALSE)&amp;2),""))</f>
      </c>
      <c r="X97" s="254">
        <f aca="true" t="shared" si="95" ref="X97:X160">IF(OR(T97="",T97=0),"",IF(AND($G97="男",$K$2=1),IF($L97="青年",VLOOKUP(T97,一般_男子,2,FALSE),IF($L97="一般",VLOOKUP(T97,一般_男子,3,FALSE),IF($L97="壮年",VLOOKUP(T97,一般_男子,4,FALSE),IF($L97="実年",VLOOKUP(T97,一般_男子,5,FALSE),""))))&amp;1,""))</f>
      </c>
      <c r="Y97" s="254">
        <f aca="true" t="shared" si="96" ref="Y97:Y160">IF(OR(T97="",T97=0),"",IF(AND($G97="女",$K$2=1),IF($L97="青年",VLOOKUP(T97,一般_女子,2,FALSE),IF($L97="一般",VLOOKUP(T97,一般_女子,3,FALSE),""))&amp;2,""))</f>
      </c>
      <c r="Z97" s="109"/>
      <c r="AA97" s="148"/>
      <c r="AB97" s="58">
        <f aca="true" t="shared" si="97" ref="AB97:AB160">IF(AA97="","",IF($K$2=4,"",IF($K$2=1,"",TEXT(VLOOKUP(AA97,IF($G97="男",種目男１,IF($G97="女",種目女１,種目なし)),2,FALSE),"00000")&amp;TEXT(IF($G97="男",1,2),0))))</f>
      </c>
      <c r="AC97" s="243">
        <f aca="true" t="shared" si="98" ref="AC97:AC160">IF(AA97="","",IF(AND($G97="男",$K$2=4),IF(ISERROR(VLOOKUP(AA97,種目CD_小学_男,$L97+1,FALSE)&amp;1),"1",VLOOKUP(AA97,種目CD_小学_男,$L97+1,FALSE)&amp;1),""))</f>
      </c>
      <c r="AD97" s="243">
        <f aca="true" t="shared" si="99" ref="AD97:AD160">IF(AA97="","",IF(AND($G97="女",$K$2=4),IF(ISERROR(VLOOKUP(AA97,種目CD_小学_女,$L97+1,FALSE)&amp;2),"2",VLOOKUP(AA97,種目CD_小学_女,$L97+1,FALSE)&amp;2),""))</f>
      </c>
      <c r="AE97" s="254">
        <f aca="true" t="shared" si="100" ref="AE97:AE160">IF(OR(AA97="",AA97=0),"",IF(AND($G97="男",$K$2=1),IF($L97="青年",VLOOKUP(AA97,一般_男子,2,FALSE),IF($L97="一般",VLOOKUP(AA97,一般_男子,3,FALSE),IF($L97="壮年",VLOOKUP(AA97,一般_男子,4,FALSE),IF($L97="実年",VLOOKUP(AA97,一般_男子,5,FALSE),""))))&amp;1,""))</f>
      </c>
      <c r="AF97" s="254">
        <f aca="true" t="shared" si="101" ref="AF97:AF160">IF(OR(AA97="",AA97=0),"",IF(AND($G97="女",$K$2=1),IF($L97="青年",VLOOKUP(AA97,一般_女子,2,FALSE),IF($L97="一般",VLOOKUP(AA97,一般_女子,3,FALSE),""))&amp;2,""))</f>
      </c>
      <c r="AG97" s="109"/>
      <c r="AH97" s="108"/>
      <c r="AI97" s="58">
        <f t="shared" si="74"/>
      </c>
      <c r="AJ97" s="109"/>
      <c r="AK97" s="108"/>
      <c r="AL97" s="126">
        <f t="shared" si="75"/>
      </c>
      <c r="AM97" s="146"/>
      <c r="AN97" s="195" t="str">
        <f t="shared" si="76"/>
        <v>　　</v>
      </c>
      <c r="AO97" s="56"/>
      <c r="AP97" s="56"/>
      <c r="AQ97" s="56"/>
      <c r="AR97" s="56"/>
      <c r="AS97" s="56"/>
      <c r="AT97" s="56"/>
      <c r="AU97" s="61"/>
      <c r="AV97" s="61"/>
      <c r="AW97" s="63"/>
      <c r="AX97" s="62"/>
      <c r="AY97" s="102" t="e">
        <f>VLOOKUP(1+AY95,$C$10:$C$160,1,FALSE)</f>
        <v>#N/A</v>
      </c>
      <c r="AZ97" s="102" t="e">
        <f t="shared" si="78"/>
        <v>#N/A</v>
      </c>
      <c r="BA97" s="102">
        <v>37</v>
      </c>
      <c r="BB97" s="371" t="e">
        <f>IF(ISERROR($AY97),VLOOKUP(AZ97,Entf,3,FALSE),VLOOKUP(AY97,Entm,4,FALSE))</f>
        <v>#N/A</v>
      </c>
      <c r="BC97" s="372"/>
      <c r="BD97" s="371" t="e">
        <f>IF(ISERROR($AY97),VLOOKUP($BB97,Entf,5,FALSE),VLOOKUP($BB97,Entm,6,FALSE))</f>
        <v>#N/A</v>
      </c>
      <c r="BE97" s="375"/>
      <c r="BF97" s="372"/>
      <c r="BG97" s="371" t="e">
        <f>IF(ISERROR($AY97),VLOOKUP($BB97,Entf,6,FALSE),VLOOKUP($BB97,Entm,7,FALSE))</f>
        <v>#N/A</v>
      </c>
      <c r="BH97" s="375"/>
      <c r="BI97" s="375"/>
      <c r="BJ97" s="375"/>
      <c r="BK97" s="375"/>
      <c r="BL97" s="372"/>
      <c r="BM97" s="371">
        <f>IF(ISERROR(AY97),IF(ISERROR(AZ97),"","女"),"男")</f>
      </c>
      <c r="BN97" s="372"/>
      <c r="BO97" s="386" t="e">
        <f>IF(ISERROR($AY97),VLOOKUP($BB97,Entf,37,FALSE),VLOOKUP($BB97,Entm,38,FALSE))</f>
        <v>#N/A</v>
      </c>
      <c r="BP97" s="387"/>
      <c r="BQ97" s="387"/>
      <c r="BR97" s="388"/>
      <c r="BS97" s="368" t="e">
        <f>IF(ISERROR($AY97),VLOOKUP($BB97,Entf,10,FALSE),VLOOKUP($BB97,Entm,11,FALSE))</f>
        <v>#N/A</v>
      </c>
      <c r="BT97" s="369"/>
      <c r="BU97" s="369"/>
      <c r="BV97" s="369"/>
      <c r="BW97" s="370"/>
      <c r="BX97" s="368" t="e">
        <f>IF(ISERROR($AY97),VLOOKUP($BB97,Entf,17,FALSE),VLOOKUP($BB97,Entm,18,FALSE))</f>
        <v>#N/A</v>
      </c>
      <c r="BY97" s="369"/>
      <c r="BZ97" s="369"/>
      <c r="CA97" s="369"/>
      <c r="CB97" s="370"/>
      <c r="CC97" s="368" t="e">
        <f>IF(ISERROR($AY97),VLOOKUP($BB97,Entf,24,FALSE),VLOOKUP($BB97,Entm,25,FALSE))</f>
        <v>#N/A</v>
      </c>
      <c r="CD97" s="369"/>
      <c r="CE97" s="369"/>
      <c r="CF97" s="369"/>
      <c r="CG97" s="370"/>
      <c r="CH97" s="368" t="e">
        <f>IF(ISERROR($AY97),VLOOKUP($BB97,Entf,31,FALSE),VLOOKUP($BB97,Entm,32,FALSE))</f>
        <v>#N/A</v>
      </c>
      <c r="CI97" s="369"/>
      <c r="CJ97" s="369"/>
      <c r="CK97" s="370"/>
      <c r="CL97" s="368" t="e">
        <f>IF(ISERROR($AY97),VLOOKUP($BB97,Entf,34,FALSE),VLOOKUP($BB97,Entm,35,FALSE))</f>
        <v>#N/A</v>
      </c>
      <c r="CM97" s="369"/>
      <c r="CN97" s="369"/>
      <c r="CO97" s="370"/>
    </row>
    <row r="98" spans="1:93" ht="12" customHeight="1" thickBot="1">
      <c r="A98" s="69">
        <f t="shared" si="82"/>
      </c>
      <c r="B98" s="69">
        <f t="shared" si="83"/>
      </c>
      <c r="C98" s="69">
        <f t="shared" si="84"/>
      </c>
      <c r="D98" s="80">
        <f t="shared" si="85"/>
      </c>
      <c r="E98" s="98">
        <f t="shared" si="68"/>
        <v>151</v>
      </c>
      <c r="F98" s="105">
        <f t="shared" si="86"/>
        <v>0</v>
      </c>
      <c r="G98" s="106"/>
      <c r="H98" s="107"/>
      <c r="I98" s="71">
        <f t="shared" si="70"/>
        <v>0</v>
      </c>
      <c r="J98" s="78">
        <f t="shared" si="71"/>
        <v>0</v>
      </c>
      <c r="K98" s="54" t="e">
        <f t="shared" si="72"/>
        <v>#N/A</v>
      </c>
      <c r="L98" s="55">
        <f t="shared" si="73"/>
        <v>0</v>
      </c>
      <c r="M98" s="148"/>
      <c r="N98" s="58">
        <f t="shared" si="87"/>
      </c>
      <c r="O98" s="245">
        <f t="shared" si="88"/>
      </c>
      <c r="P98" s="243">
        <f t="shared" si="89"/>
      </c>
      <c r="Q98" s="254">
        <f t="shared" si="90"/>
      </c>
      <c r="R98" s="254">
        <f t="shared" si="91"/>
      </c>
      <c r="S98" s="109"/>
      <c r="T98" s="148"/>
      <c r="U98" s="58">
        <f t="shared" si="92"/>
      </c>
      <c r="V98" s="243">
        <f t="shared" si="93"/>
      </c>
      <c r="W98" s="243">
        <f t="shared" si="94"/>
      </c>
      <c r="X98" s="254">
        <f t="shared" si="95"/>
      </c>
      <c r="Y98" s="254">
        <f t="shared" si="96"/>
      </c>
      <c r="Z98" s="109"/>
      <c r="AA98" s="148"/>
      <c r="AB98" s="58">
        <f t="shared" si="97"/>
      </c>
      <c r="AC98" s="243">
        <f t="shared" si="98"/>
      </c>
      <c r="AD98" s="243">
        <f t="shared" si="99"/>
      </c>
      <c r="AE98" s="254">
        <f t="shared" si="100"/>
      </c>
      <c r="AF98" s="254">
        <f t="shared" si="101"/>
      </c>
      <c r="AG98" s="109"/>
      <c r="AH98" s="108"/>
      <c r="AI98" s="58">
        <f t="shared" si="74"/>
      </c>
      <c r="AJ98" s="109"/>
      <c r="AK98" s="108"/>
      <c r="AL98" s="126">
        <f t="shared" si="75"/>
      </c>
      <c r="AM98" s="146"/>
      <c r="AN98" s="195" t="str">
        <f t="shared" si="76"/>
        <v>　　</v>
      </c>
      <c r="AO98" s="56"/>
      <c r="AP98" s="56"/>
      <c r="AQ98" s="56"/>
      <c r="AR98" s="56"/>
      <c r="AS98" s="56"/>
      <c r="AT98" s="56"/>
      <c r="AU98" s="61"/>
      <c r="AV98" s="61"/>
      <c r="AW98" s="63"/>
      <c r="AX98" s="62"/>
      <c r="BB98" s="373"/>
      <c r="BC98" s="374"/>
      <c r="BD98" s="373"/>
      <c r="BE98" s="376"/>
      <c r="BF98" s="374"/>
      <c r="BG98" s="377" t="e">
        <f>IF(ISERROR($AY97),VLOOKUP($BB97,Entf,7,FALSE),VLOOKUP($BB97,Entm,8,FALSE))</f>
        <v>#N/A</v>
      </c>
      <c r="BH98" s="378"/>
      <c r="BI98" s="378"/>
      <c r="BJ98" s="378"/>
      <c r="BK98" s="378"/>
      <c r="BL98" s="379"/>
      <c r="BM98" s="373"/>
      <c r="BN98" s="374"/>
      <c r="BO98" s="380" t="e">
        <f>IF(ISERROR($AY97),VLOOKUP($BB97,Entf,9,FALSE),VLOOKUP($BB97,Entm,10,FALSE))</f>
        <v>#N/A</v>
      </c>
      <c r="BP98" s="381"/>
      <c r="BQ98" s="381"/>
      <c r="BR98" s="382"/>
      <c r="BS98" s="383" t="e">
        <f>IF(ISERROR($AY97),VLOOKUP($BB97,Entf,16,FALSE),VLOOKUP($BB97,Entm,17,FALSE))</f>
        <v>#N/A</v>
      </c>
      <c r="BT98" s="384"/>
      <c r="BU98" s="384"/>
      <c r="BV98" s="384"/>
      <c r="BW98" s="385"/>
      <c r="BX98" s="383" t="e">
        <f>IF(ISERROR($AY97),VLOOKUP($BB97,Entf,23,FALSE),VLOOKUP($BB97,Entm,24,FALSE))</f>
        <v>#N/A</v>
      </c>
      <c r="BY98" s="384"/>
      <c r="BZ98" s="384"/>
      <c r="CA98" s="384"/>
      <c r="CB98" s="385"/>
      <c r="CC98" s="383" t="e">
        <f>IF(ISERROR($AY97),VLOOKUP($BB97,Entf,30,FALSE),VLOOKUP($BB97,Entm,31,FALSE))</f>
        <v>#N/A</v>
      </c>
      <c r="CD98" s="384"/>
      <c r="CE98" s="384"/>
      <c r="CF98" s="384"/>
      <c r="CG98" s="385"/>
      <c r="CH98" s="383" t="e">
        <f>IF(ISERROR($AY97),VLOOKUP($BB97,Entf,33,FALSE),VLOOKUP($BB97,Entm,34,FALSE))</f>
        <v>#N/A</v>
      </c>
      <c r="CI98" s="384"/>
      <c r="CJ98" s="384"/>
      <c r="CK98" s="385"/>
      <c r="CL98" s="383" t="e">
        <f>IF(ISERROR($AY97),VLOOKUP($BB97,Entf,36,FALSE),VLOOKUP($BB97,Entm,37,FALSE))</f>
        <v>#N/A</v>
      </c>
      <c r="CM98" s="384"/>
      <c r="CN98" s="384"/>
      <c r="CO98" s="385"/>
    </row>
    <row r="99" spans="1:93" ht="12" customHeight="1" thickBot="1">
      <c r="A99" s="69">
        <f t="shared" si="82"/>
      </c>
      <c r="B99" s="69">
        <f t="shared" si="83"/>
      </c>
      <c r="C99" s="69">
        <f t="shared" si="84"/>
      </c>
      <c r="D99" s="80">
        <f t="shared" si="85"/>
      </c>
      <c r="E99" s="98">
        <f t="shared" si="68"/>
        <v>151</v>
      </c>
      <c r="F99" s="105">
        <f t="shared" si="86"/>
        <v>0</v>
      </c>
      <c r="G99" s="106"/>
      <c r="H99" s="107"/>
      <c r="I99" s="71">
        <f t="shared" si="70"/>
        <v>0</v>
      </c>
      <c r="J99" s="78">
        <f t="shared" si="71"/>
        <v>0</v>
      </c>
      <c r="K99" s="54" t="e">
        <f t="shared" si="72"/>
        <v>#N/A</v>
      </c>
      <c r="L99" s="55">
        <f t="shared" si="73"/>
        <v>0</v>
      </c>
      <c r="M99" s="148"/>
      <c r="N99" s="58">
        <f t="shared" si="87"/>
      </c>
      <c r="O99" s="245">
        <f t="shared" si="88"/>
      </c>
      <c r="P99" s="243">
        <f t="shared" si="89"/>
      </c>
      <c r="Q99" s="254">
        <f t="shared" si="90"/>
      </c>
      <c r="R99" s="254">
        <f t="shared" si="91"/>
      </c>
      <c r="S99" s="109"/>
      <c r="T99" s="148"/>
      <c r="U99" s="58">
        <f t="shared" si="92"/>
      </c>
      <c r="V99" s="243">
        <f t="shared" si="93"/>
      </c>
      <c r="W99" s="243">
        <f t="shared" si="94"/>
      </c>
      <c r="X99" s="254">
        <f t="shared" si="95"/>
      </c>
      <c r="Y99" s="254">
        <f t="shared" si="96"/>
      </c>
      <c r="Z99" s="109"/>
      <c r="AA99" s="148"/>
      <c r="AB99" s="58">
        <f t="shared" si="97"/>
      </c>
      <c r="AC99" s="243">
        <f t="shared" si="98"/>
      </c>
      <c r="AD99" s="243">
        <f t="shared" si="99"/>
      </c>
      <c r="AE99" s="254">
        <f t="shared" si="100"/>
      </c>
      <c r="AF99" s="254">
        <f t="shared" si="101"/>
      </c>
      <c r="AG99" s="109"/>
      <c r="AH99" s="108"/>
      <c r="AI99" s="58">
        <f t="shared" si="74"/>
      </c>
      <c r="AJ99" s="109"/>
      <c r="AK99" s="108"/>
      <c r="AL99" s="126">
        <f t="shared" si="75"/>
      </c>
      <c r="AM99" s="146"/>
      <c r="AN99" s="195" t="str">
        <f t="shared" si="76"/>
        <v>　　</v>
      </c>
      <c r="AO99" s="56"/>
      <c r="AP99" s="56"/>
      <c r="AQ99" s="56"/>
      <c r="AR99" s="56"/>
      <c r="AS99" s="56"/>
      <c r="AT99" s="56"/>
      <c r="AU99" s="61"/>
      <c r="AV99" s="61"/>
      <c r="AW99" s="63"/>
      <c r="AX99" s="62"/>
      <c r="AY99" s="102" t="e">
        <f>VLOOKUP(1+AY97,$C$10:$C$160,1,FALSE)</f>
        <v>#N/A</v>
      </c>
      <c r="AZ99" s="102" t="e">
        <f t="shared" si="78"/>
        <v>#N/A</v>
      </c>
      <c r="BA99" s="102">
        <v>38</v>
      </c>
      <c r="BB99" s="371" t="e">
        <f>IF(ISERROR($AY99),VLOOKUP(AZ99,Entf,3,FALSE),VLOOKUP(AY99,Entm,4,FALSE))</f>
        <v>#N/A</v>
      </c>
      <c r="BC99" s="372"/>
      <c r="BD99" s="371" t="e">
        <f>IF(ISERROR($AY99),VLOOKUP($BB99,Entf,5,FALSE),VLOOKUP($BB99,Entm,6,FALSE))</f>
        <v>#N/A</v>
      </c>
      <c r="BE99" s="375"/>
      <c r="BF99" s="372"/>
      <c r="BG99" s="371" t="e">
        <f>IF(ISERROR($AY99),VLOOKUP($BB99,Entf,6,FALSE),VLOOKUP($BB99,Entm,7,FALSE))</f>
        <v>#N/A</v>
      </c>
      <c r="BH99" s="375"/>
      <c r="BI99" s="375"/>
      <c r="BJ99" s="375"/>
      <c r="BK99" s="375"/>
      <c r="BL99" s="372"/>
      <c r="BM99" s="371">
        <f>IF(ISERROR(AY99),IF(ISERROR(AZ99),"","女"),"男")</f>
      </c>
      <c r="BN99" s="372"/>
      <c r="BO99" s="386" t="e">
        <f>IF(ISERROR($AY99),VLOOKUP($BB99,Entf,37,FALSE),VLOOKUP($BB99,Entm,38,FALSE))</f>
        <v>#N/A</v>
      </c>
      <c r="BP99" s="387"/>
      <c r="BQ99" s="387"/>
      <c r="BR99" s="388"/>
      <c r="BS99" s="368" t="e">
        <f>IF(ISERROR($AY99),VLOOKUP($BB99,Entf,10,FALSE),VLOOKUP($BB99,Entm,11,FALSE))</f>
        <v>#N/A</v>
      </c>
      <c r="BT99" s="369"/>
      <c r="BU99" s="369"/>
      <c r="BV99" s="369"/>
      <c r="BW99" s="370"/>
      <c r="BX99" s="368" t="e">
        <f>IF(ISERROR($AY99),VLOOKUP($BB99,Entf,17,FALSE),VLOOKUP($BB99,Entm,18,FALSE))</f>
        <v>#N/A</v>
      </c>
      <c r="BY99" s="369"/>
      <c r="BZ99" s="369"/>
      <c r="CA99" s="369"/>
      <c r="CB99" s="370"/>
      <c r="CC99" s="368" t="e">
        <f>IF(ISERROR($AY99),VLOOKUP($BB99,Entf,24,FALSE),VLOOKUP($BB99,Entm,25,FALSE))</f>
        <v>#N/A</v>
      </c>
      <c r="CD99" s="369"/>
      <c r="CE99" s="369"/>
      <c r="CF99" s="369"/>
      <c r="CG99" s="370"/>
      <c r="CH99" s="368" t="e">
        <f>IF(ISERROR($AY99),VLOOKUP($BB99,Entf,31,FALSE),VLOOKUP($BB99,Entm,32,FALSE))</f>
        <v>#N/A</v>
      </c>
      <c r="CI99" s="369"/>
      <c r="CJ99" s="369"/>
      <c r="CK99" s="370"/>
      <c r="CL99" s="368" t="e">
        <f>IF(ISERROR($AY99),VLOOKUP($BB99,Entf,34,FALSE),VLOOKUP($BB99,Entm,35,FALSE))</f>
        <v>#N/A</v>
      </c>
      <c r="CM99" s="369"/>
      <c r="CN99" s="369"/>
      <c r="CO99" s="370"/>
    </row>
    <row r="100" spans="1:93" ht="12" customHeight="1" thickBot="1">
      <c r="A100" s="69">
        <f t="shared" si="82"/>
      </c>
      <c r="B100" s="69">
        <f t="shared" si="83"/>
      </c>
      <c r="C100" s="69">
        <f t="shared" si="84"/>
      </c>
      <c r="D100" s="80">
        <f t="shared" si="85"/>
      </c>
      <c r="E100" s="98">
        <f t="shared" si="68"/>
        <v>151</v>
      </c>
      <c r="F100" s="105">
        <f t="shared" si="86"/>
        <v>0</v>
      </c>
      <c r="G100" s="106"/>
      <c r="H100" s="107"/>
      <c r="I100" s="71">
        <f t="shared" si="70"/>
        <v>0</v>
      </c>
      <c r="J100" s="78">
        <f t="shared" si="71"/>
        <v>0</v>
      </c>
      <c r="K100" s="54" t="e">
        <f t="shared" si="72"/>
        <v>#N/A</v>
      </c>
      <c r="L100" s="55">
        <f t="shared" si="73"/>
        <v>0</v>
      </c>
      <c r="M100" s="148"/>
      <c r="N100" s="58">
        <f t="shared" si="87"/>
      </c>
      <c r="O100" s="245">
        <f t="shared" si="88"/>
      </c>
      <c r="P100" s="243">
        <f t="shared" si="89"/>
      </c>
      <c r="Q100" s="254">
        <f t="shared" si="90"/>
      </c>
      <c r="R100" s="254">
        <f t="shared" si="91"/>
      </c>
      <c r="S100" s="109"/>
      <c r="T100" s="148"/>
      <c r="U100" s="58">
        <f t="shared" si="92"/>
      </c>
      <c r="V100" s="243">
        <f t="shared" si="93"/>
      </c>
      <c r="W100" s="243">
        <f t="shared" si="94"/>
      </c>
      <c r="X100" s="254">
        <f t="shared" si="95"/>
      </c>
      <c r="Y100" s="254">
        <f t="shared" si="96"/>
      </c>
      <c r="Z100" s="109"/>
      <c r="AA100" s="148"/>
      <c r="AB100" s="58">
        <f t="shared" si="97"/>
      </c>
      <c r="AC100" s="243">
        <f t="shared" si="98"/>
      </c>
      <c r="AD100" s="243">
        <f t="shared" si="99"/>
      </c>
      <c r="AE100" s="254">
        <f t="shared" si="100"/>
      </c>
      <c r="AF100" s="254">
        <f t="shared" si="101"/>
      </c>
      <c r="AG100" s="109"/>
      <c r="AH100" s="108"/>
      <c r="AI100" s="58">
        <f t="shared" si="74"/>
      </c>
      <c r="AJ100" s="109"/>
      <c r="AK100" s="108"/>
      <c r="AL100" s="126">
        <f t="shared" si="75"/>
      </c>
      <c r="AM100" s="146"/>
      <c r="AN100" s="195" t="str">
        <f t="shared" si="76"/>
        <v>　　</v>
      </c>
      <c r="AO100" s="56"/>
      <c r="AP100" s="56"/>
      <c r="AQ100" s="56"/>
      <c r="AR100" s="56"/>
      <c r="AS100" s="56"/>
      <c r="AT100" s="56"/>
      <c r="AU100" s="61"/>
      <c r="AV100" s="61"/>
      <c r="AW100" s="63"/>
      <c r="AX100" s="62"/>
      <c r="BB100" s="373"/>
      <c r="BC100" s="374"/>
      <c r="BD100" s="373"/>
      <c r="BE100" s="376"/>
      <c r="BF100" s="374"/>
      <c r="BG100" s="377" t="e">
        <f>IF(ISERROR($AY99),VLOOKUP($BB99,Entf,7,FALSE),VLOOKUP($BB99,Entm,8,FALSE))</f>
        <v>#N/A</v>
      </c>
      <c r="BH100" s="378"/>
      <c r="BI100" s="378"/>
      <c r="BJ100" s="378"/>
      <c r="BK100" s="378"/>
      <c r="BL100" s="379"/>
      <c r="BM100" s="373"/>
      <c r="BN100" s="374"/>
      <c r="BO100" s="380" t="e">
        <f>IF(ISERROR($AY99),VLOOKUP($BB99,Entf,9,FALSE),VLOOKUP($BB99,Entm,10,FALSE))</f>
        <v>#N/A</v>
      </c>
      <c r="BP100" s="381"/>
      <c r="BQ100" s="381"/>
      <c r="BR100" s="382"/>
      <c r="BS100" s="383" t="e">
        <f>IF(ISERROR($AY99),VLOOKUP($BB99,Entf,16,FALSE),VLOOKUP($BB99,Entm,17,FALSE))</f>
        <v>#N/A</v>
      </c>
      <c r="BT100" s="384"/>
      <c r="BU100" s="384"/>
      <c r="BV100" s="384"/>
      <c r="BW100" s="385"/>
      <c r="BX100" s="383" t="e">
        <f>IF(ISERROR($AY99),VLOOKUP($BB99,Entf,23,FALSE),VLOOKUP($BB99,Entm,24,FALSE))</f>
        <v>#N/A</v>
      </c>
      <c r="BY100" s="384"/>
      <c r="BZ100" s="384"/>
      <c r="CA100" s="384"/>
      <c r="CB100" s="385"/>
      <c r="CC100" s="383" t="e">
        <f>IF(ISERROR($AY99),VLOOKUP($BB99,Entf,30,FALSE),VLOOKUP($BB99,Entm,31,FALSE))</f>
        <v>#N/A</v>
      </c>
      <c r="CD100" s="384"/>
      <c r="CE100" s="384"/>
      <c r="CF100" s="384"/>
      <c r="CG100" s="385"/>
      <c r="CH100" s="383" t="e">
        <f>IF(ISERROR($AY99),VLOOKUP($BB99,Entf,33,FALSE),VLOOKUP($BB99,Entm,34,FALSE))</f>
        <v>#N/A</v>
      </c>
      <c r="CI100" s="384"/>
      <c r="CJ100" s="384"/>
      <c r="CK100" s="385"/>
      <c r="CL100" s="383" t="e">
        <f>IF(ISERROR($AY99),VLOOKUP($BB99,Entf,36,FALSE),VLOOKUP($BB99,Entm,37,FALSE))</f>
        <v>#N/A</v>
      </c>
      <c r="CM100" s="384"/>
      <c r="CN100" s="384"/>
      <c r="CO100" s="385"/>
    </row>
    <row r="101" spans="1:93" ht="12" customHeight="1" thickBot="1">
      <c r="A101" s="69">
        <f t="shared" si="82"/>
      </c>
      <c r="B101" s="69">
        <f t="shared" si="83"/>
      </c>
      <c r="C101" s="69">
        <f t="shared" si="84"/>
      </c>
      <c r="D101" s="80">
        <f t="shared" si="85"/>
      </c>
      <c r="E101" s="98">
        <f t="shared" si="68"/>
        <v>151</v>
      </c>
      <c r="F101" s="105">
        <f t="shared" si="86"/>
        <v>0</v>
      </c>
      <c r="G101" s="106"/>
      <c r="H101" s="107"/>
      <c r="I101" s="71">
        <f t="shared" si="70"/>
        <v>0</v>
      </c>
      <c r="J101" s="78">
        <f t="shared" si="71"/>
        <v>0</v>
      </c>
      <c r="K101" s="54" t="e">
        <f t="shared" si="72"/>
        <v>#N/A</v>
      </c>
      <c r="L101" s="55">
        <f t="shared" si="73"/>
        <v>0</v>
      </c>
      <c r="M101" s="148"/>
      <c r="N101" s="58">
        <f t="shared" si="87"/>
      </c>
      <c r="O101" s="245">
        <f t="shared" si="88"/>
      </c>
      <c r="P101" s="243">
        <f t="shared" si="89"/>
      </c>
      <c r="Q101" s="254">
        <f t="shared" si="90"/>
      </c>
      <c r="R101" s="254">
        <f t="shared" si="91"/>
      </c>
      <c r="S101" s="109"/>
      <c r="T101" s="148"/>
      <c r="U101" s="58">
        <f t="shared" si="92"/>
      </c>
      <c r="V101" s="243">
        <f t="shared" si="93"/>
      </c>
      <c r="W101" s="243">
        <f t="shared" si="94"/>
      </c>
      <c r="X101" s="254">
        <f t="shared" si="95"/>
      </c>
      <c r="Y101" s="254">
        <f t="shared" si="96"/>
      </c>
      <c r="Z101" s="109"/>
      <c r="AA101" s="148"/>
      <c r="AB101" s="58">
        <f t="shared" si="97"/>
      </c>
      <c r="AC101" s="243">
        <f t="shared" si="98"/>
      </c>
      <c r="AD101" s="243">
        <f t="shared" si="99"/>
      </c>
      <c r="AE101" s="254">
        <f t="shared" si="100"/>
      </c>
      <c r="AF101" s="254">
        <f t="shared" si="101"/>
      </c>
      <c r="AG101" s="109"/>
      <c r="AH101" s="108"/>
      <c r="AI101" s="58">
        <f t="shared" si="74"/>
      </c>
      <c r="AJ101" s="109"/>
      <c r="AK101" s="108"/>
      <c r="AL101" s="126">
        <f t="shared" si="75"/>
      </c>
      <c r="AM101" s="146"/>
      <c r="AN101" s="195" t="str">
        <f t="shared" si="76"/>
        <v>　　</v>
      </c>
      <c r="AO101" s="56"/>
      <c r="AP101" s="56"/>
      <c r="AQ101" s="56"/>
      <c r="AR101" s="56"/>
      <c r="AS101" s="56"/>
      <c r="AT101" s="56"/>
      <c r="AU101" s="61"/>
      <c r="AV101" s="61"/>
      <c r="AW101" s="63"/>
      <c r="AX101" s="62"/>
      <c r="AY101" s="102" t="e">
        <f>VLOOKUP(1+AY99,$C$10:$C$160,1,FALSE)</f>
        <v>#N/A</v>
      </c>
      <c r="AZ101" s="102" t="e">
        <f t="shared" si="78"/>
        <v>#N/A</v>
      </c>
      <c r="BA101" s="102">
        <v>39</v>
      </c>
      <c r="BB101" s="371" t="e">
        <f>IF(ISERROR($AY101),VLOOKUP(AZ101,Entf,3,FALSE),VLOOKUP(AY101,Entm,4,FALSE))</f>
        <v>#N/A</v>
      </c>
      <c r="BC101" s="372"/>
      <c r="BD101" s="371" t="e">
        <f>IF(ISERROR($AY101),VLOOKUP($BB101,Entf,5,FALSE),VLOOKUP($BB101,Entm,6,FALSE))</f>
        <v>#N/A</v>
      </c>
      <c r="BE101" s="375"/>
      <c r="BF101" s="372"/>
      <c r="BG101" s="371" t="e">
        <f>IF(ISERROR($AY101),VLOOKUP($BB101,Entf,6,FALSE),VLOOKUP($BB101,Entm,7,FALSE))</f>
        <v>#N/A</v>
      </c>
      <c r="BH101" s="375"/>
      <c r="BI101" s="375"/>
      <c r="BJ101" s="375"/>
      <c r="BK101" s="375"/>
      <c r="BL101" s="372"/>
      <c r="BM101" s="371">
        <f>IF(ISERROR(AY101),IF(ISERROR(AZ101),"","女"),"男")</f>
      </c>
      <c r="BN101" s="372"/>
      <c r="BO101" s="386" t="e">
        <f>IF(ISERROR($AY101),VLOOKUP($BB101,Entf,37,FALSE),VLOOKUP($BB101,Entm,38,FALSE))</f>
        <v>#N/A</v>
      </c>
      <c r="BP101" s="387"/>
      <c r="BQ101" s="387"/>
      <c r="BR101" s="388"/>
      <c r="BS101" s="368" t="e">
        <f>IF(ISERROR($AY101),VLOOKUP($BB101,Entf,10,FALSE),VLOOKUP($BB101,Entm,11,FALSE))</f>
        <v>#N/A</v>
      </c>
      <c r="BT101" s="369"/>
      <c r="BU101" s="369"/>
      <c r="BV101" s="369"/>
      <c r="BW101" s="370"/>
      <c r="BX101" s="368" t="e">
        <f>IF(ISERROR($AY101),VLOOKUP($BB101,Entf,17,FALSE),VLOOKUP($BB101,Entm,18,FALSE))</f>
        <v>#N/A</v>
      </c>
      <c r="BY101" s="369"/>
      <c r="BZ101" s="369"/>
      <c r="CA101" s="369"/>
      <c r="CB101" s="370"/>
      <c r="CC101" s="368" t="e">
        <f>IF(ISERROR($AY101),VLOOKUP($BB101,Entf,24,FALSE),VLOOKUP($BB101,Entm,25,FALSE))</f>
        <v>#N/A</v>
      </c>
      <c r="CD101" s="369"/>
      <c r="CE101" s="369"/>
      <c r="CF101" s="369"/>
      <c r="CG101" s="370"/>
      <c r="CH101" s="368" t="e">
        <f>IF(ISERROR($AY101),VLOOKUP($BB101,Entf,31,FALSE),VLOOKUP($BB101,Entm,32,FALSE))</f>
        <v>#N/A</v>
      </c>
      <c r="CI101" s="369"/>
      <c r="CJ101" s="369"/>
      <c r="CK101" s="370"/>
      <c r="CL101" s="368" t="e">
        <f>IF(ISERROR($AY101),VLOOKUP($BB101,Entf,34,FALSE),VLOOKUP($BB101,Entm,35,FALSE))</f>
        <v>#N/A</v>
      </c>
      <c r="CM101" s="369"/>
      <c r="CN101" s="369"/>
      <c r="CO101" s="370"/>
    </row>
    <row r="102" spans="1:93" ht="12" customHeight="1" thickBot="1">
      <c r="A102" s="69">
        <f t="shared" si="82"/>
      </c>
      <c r="B102" s="69">
        <f t="shared" si="83"/>
      </c>
      <c r="C102" s="69">
        <f t="shared" si="84"/>
      </c>
      <c r="D102" s="80">
        <f t="shared" si="85"/>
      </c>
      <c r="E102" s="98">
        <f t="shared" si="68"/>
        <v>151</v>
      </c>
      <c r="F102" s="105">
        <f t="shared" si="86"/>
        <v>0</v>
      </c>
      <c r="G102" s="106"/>
      <c r="H102" s="107"/>
      <c r="I102" s="71">
        <f t="shared" si="70"/>
        <v>0</v>
      </c>
      <c r="J102" s="78">
        <f t="shared" si="71"/>
        <v>0</v>
      </c>
      <c r="K102" s="54" t="e">
        <f t="shared" si="72"/>
        <v>#N/A</v>
      </c>
      <c r="L102" s="55">
        <f t="shared" si="73"/>
        <v>0</v>
      </c>
      <c r="M102" s="148"/>
      <c r="N102" s="58">
        <f t="shared" si="87"/>
      </c>
      <c r="O102" s="245">
        <f t="shared" si="88"/>
      </c>
      <c r="P102" s="243">
        <f t="shared" si="89"/>
      </c>
      <c r="Q102" s="254">
        <f t="shared" si="90"/>
      </c>
      <c r="R102" s="254">
        <f t="shared" si="91"/>
      </c>
      <c r="S102" s="109"/>
      <c r="T102" s="148"/>
      <c r="U102" s="58">
        <f t="shared" si="92"/>
      </c>
      <c r="V102" s="243">
        <f t="shared" si="93"/>
      </c>
      <c r="W102" s="243">
        <f t="shared" si="94"/>
      </c>
      <c r="X102" s="254">
        <f t="shared" si="95"/>
      </c>
      <c r="Y102" s="254">
        <f t="shared" si="96"/>
      </c>
      <c r="Z102" s="109"/>
      <c r="AA102" s="148"/>
      <c r="AB102" s="58">
        <f t="shared" si="97"/>
      </c>
      <c r="AC102" s="243">
        <f t="shared" si="98"/>
      </c>
      <c r="AD102" s="243">
        <f t="shared" si="99"/>
      </c>
      <c r="AE102" s="254">
        <f t="shared" si="100"/>
      </c>
      <c r="AF102" s="254">
        <f t="shared" si="101"/>
      </c>
      <c r="AG102" s="109"/>
      <c r="AH102" s="108"/>
      <c r="AI102" s="58">
        <f t="shared" si="74"/>
      </c>
      <c r="AJ102" s="109"/>
      <c r="AK102" s="108"/>
      <c r="AL102" s="126">
        <f t="shared" si="75"/>
      </c>
      <c r="AM102" s="146"/>
      <c r="AN102" s="195" t="str">
        <f t="shared" si="76"/>
        <v>　　</v>
      </c>
      <c r="AO102" s="56"/>
      <c r="AP102" s="56"/>
      <c r="AQ102" s="56"/>
      <c r="AR102" s="56"/>
      <c r="AS102" s="56"/>
      <c r="AT102" s="56"/>
      <c r="AU102" s="61"/>
      <c r="AV102" s="61"/>
      <c r="AW102" s="63"/>
      <c r="AX102" s="62"/>
      <c r="BB102" s="373"/>
      <c r="BC102" s="374"/>
      <c r="BD102" s="373"/>
      <c r="BE102" s="376"/>
      <c r="BF102" s="374"/>
      <c r="BG102" s="377" t="e">
        <f>IF(ISERROR($AY101),VLOOKUP($BB101,Entf,7,FALSE),VLOOKUP($BB101,Entm,8,FALSE))</f>
        <v>#N/A</v>
      </c>
      <c r="BH102" s="378"/>
      <c r="BI102" s="378"/>
      <c r="BJ102" s="378"/>
      <c r="BK102" s="378"/>
      <c r="BL102" s="379"/>
      <c r="BM102" s="373"/>
      <c r="BN102" s="374"/>
      <c r="BO102" s="380" t="e">
        <f>IF(ISERROR($AY101),VLOOKUP($BB101,Entf,9,FALSE),VLOOKUP($BB101,Entm,10,FALSE))</f>
        <v>#N/A</v>
      </c>
      <c r="BP102" s="381"/>
      <c r="BQ102" s="381"/>
      <c r="BR102" s="382"/>
      <c r="BS102" s="383" t="e">
        <f>IF(ISERROR($AY101),VLOOKUP($BB101,Entf,16,FALSE),VLOOKUP($BB101,Entm,17,FALSE))</f>
        <v>#N/A</v>
      </c>
      <c r="BT102" s="384"/>
      <c r="BU102" s="384"/>
      <c r="BV102" s="384"/>
      <c r="BW102" s="385"/>
      <c r="BX102" s="383" t="e">
        <f>IF(ISERROR($AY101),VLOOKUP($BB101,Entf,23,FALSE),VLOOKUP($BB101,Entm,24,FALSE))</f>
        <v>#N/A</v>
      </c>
      <c r="BY102" s="384"/>
      <c r="BZ102" s="384"/>
      <c r="CA102" s="384"/>
      <c r="CB102" s="385"/>
      <c r="CC102" s="383" t="e">
        <f>IF(ISERROR($AY101),VLOOKUP($BB101,Entf,30,FALSE),VLOOKUP($BB101,Entm,31,FALSE))</f>
        <v>#N/A</v>
      </c>
      <c r="CD102" s="384"/>
      <c r="CE102" s="384"/>
      <c r="CF102" s="384"/>
      <c r="CG102" s="385"/>
      <c r="CH102" s="383" t="e">
        <f>IF(ISERROR($AY101),VLOOKUP($BB101,Entf,33,FALSE),VLOOKUP($BB101,Entm,34,FALSE))</f>
        <v>#N/A</v>
      </c>
      <c r="CI102" s="384"/>
      <c r="CJ102" s="384"/>
      <c r="CK102" s="385"/>
      <c r="CL102" s="383" t="e">
        <f>IF(ISERROR($AY101),VLOOKUP($BB101,Entf,36,FALSE),VLOOKUP($BB101,Entm,37,FALSE))</f>
        <v>#N/A</v>
      </c>
      <c r="CM102" s="384"/>
      <c r="CN102" s="384"/>
      <c r="CO102" s="385"/>
    </row>
    <row r="103" spans="1:93" ht="12" customHeight="1" thickBot="1">
      <c r="A103" s="69">
        <f t="shared" si="82"/>
      </c>
      <c r="B103" s="69">
        <f t="shared" si="83"/>
      </c>
      <c r="C103" s="69">
        <f t="shared" si="84"/>
      </c>
      <c r="D103" s="80">
        <f t="shared" si="85"/>
      </c>
      <c r="E103" s="98">
        <f t="shared" si="68"/>
        <v>151</v>
      </c>
      <c r="F103" s="105">
        <f t="shared" si="86"/>
        <v>0</v>
      </c>
      <c r="G103" s="106"/>
      <c r="H103" s="107"/>
      <c r="I103" s="71">
        <f t="shared" si="70"/>
        <v>0</v>
      </c>
      <c r="J103" s="78">
        <f t="shared" si="71"/>
        <v>0</v>
      </c>
      <c r="K103" s="54" t="e">
        <f t="shared" si="72"/>
        <v>#N/A</v>
      </c>
      <c r="L103" s="55">
        <f t="shared" si="73"/>
        <v>0</v>
      </c>
      <c r="M103" s="148"/>
      <c r="N103" s="58">
        <f t="shared" si="87"/>
      </c>
      <c r="O103" s="245">
        <f t="shared" si="88"/>
      </c>
      <c r="P103" s="243">
        <f t="shared" si="89"/>
      </c>
      <c r="Q103" s="254">
        <f t="shared" si="90"/>
      </c>
      <c r="R103" s="254">
        <f t="shared" si="91"/>
      </c>
      <c r="S103" s="109"/>
      <c r="T103" s="148"/>
      <c r="U103" s="58">
        <f t="shared" si="92"/>
      </c>
      <c r="V103" s="243">
        <f t="shared" si="93"/>
      </c>
      <c r="W103" s="243">
        <f t="shared" si="94"/>
      </c>
      <c r="X103" s="254">
        <f t="shared" si="95"/>
      </c>
      <c r="Y103" s="254">
        <f t="shared" si="96"/>
      </c>
      <c r="Z103" s="109"/>
      <c r="AA103" s="148"/>
      <c r="AB103" s="58">
        <f t="shared" si="97"/>
      </c>
      <c r="AC103" s="243">
        <f t="shared" si="98"/>
      </c>
      <c r="AD103" s="243">
        <f t="shared" si="99"/>
      </c>
      <c r="AE103" s="254">
        <f t="shared" si="100"/>
      </c>
      <c r="AF103" s="254">
        <f t="shared" si="101"/>
      </c>
      <c r="AG103" s="109"/>
      <c r="AH103" s="108"/>
      <c r="AI103" s="58">
        <f t="shared" si="74"/>
      </c>
      <c r="AJ103" s="109"/>
      <c r="AK103" s="108"/>
      <c r="AL103" s="126">
        <f t="shared" si="75"/>
      </c>
      <c r="AM103" s="146"/>
      <c r="AN103" s="195" t="str">
        <f t="shared" si="76"/>
        <v>　　</v>
      </c>
      <c r="AO103" s="56"/>
      <c r="AP103" s="56"/>
      <c r="AQ103" s="56"/>
      <c r="AR103" s="56"/>
      <c r="AS103" s="56"/>
      <c r="AT103" s="56"/>
      <c r="AU103" s="61"/>
      <c r="AV103" s="61"/>
      <c r="AW103" s="63"/>
      <c r="AX103" s="62"/>
      <c r="AY103" s="102" t="e">
        <f>VLOOKUP(1+AY101,$C$10:$C$160,1,FALSE)</f>
        <v>#N/A</v>
      </c>
      <c r="AZ103" s="102" t="e">
        <f t="shared" si="78"/>
        <v>#N/A</v>
      </c>
      <c r="BA103" s="102">
        <v>40</v>
      </c>
      <c r="BB103" s="371" t="e">
        <f>IF(ISERROR($AY103),VLOOKUP(AZ103,Entf,3,FALSE),VLOOKUP(AY103,Entm,4,FALSE))</f>
        <v>#N/A</v>
      </c>
      <c r="BC103" s="372"/>
      <c r="BD103" s="371" t="e">
        <f>IF(ISERROR($AY103),VLOOKUP($BB103,Entf,5,FALSE),VLOOKUP($BB103,Entm,6,FALSE))</f>
        <v>#N/A</v>
      </c>
      <c r="BE103" s="375"/>
      <c r="BF103" s="372"/>
      <c r="BG103" s="371" t="e">
        <f>IF(ISERROR($AY103),VLOOKUP($BB103,Entf,6,FALSE),VLOOKUP($BB103,Entm,7,FALSE))</f>
        <v>#N/A</v>
      </c>
      <c r="BH103" s="375"/>
      <c r="BI103" s="375"/>
      <c r="BJ103" s="375"/>
      <c r="BK103" s="375"/>
      <c r="BL103" s="372"/>
      <c r="BM103" s="371">
        <f>IF(ISERROR(AY103),IF(ISERROR(AZ103),"","女"),"男")</f>
      </c>
      <c r="BN103" s="372"/>
      <c r="BO103" s="386" t="e">
        <f>IF(ISERROR($AY103),VLOOKUP($BB103,Entf,37,FALSE),VLOOKUP($BB103,Entm,38,FALSE))</f>
        <v>#N/A</v>
      </c>
      <c r="BP103" s="387"/>
      <c r="BQ103" s="387"/>
      <c r="BR103" s="388"/>
      <c r="BS103" s="368" t="e">
        <f>IF(ISERROR($AY103),VLOOKUP($BB103,Entf,10,FALSE),VLOOKUP($BB103,Entm,11,FALSE))</f>
        <v>#N/A</v>
      </c>
      <c r="BT103" s="369"/>
      <c r="BU103" s="369"/>
      <c r="BV103" s="369"/>
      <c r="BW103" s="370"/>
      <c r="BX103" s="368" t="e">
        <f>IF(ISERROR($AY103),VLOOKUP($BB103,Entf,17,FALSE),VLOOKUP($BB103,Entm,18,FALSE))</f>
        <v>#N/A</v>
      </c>
      <c r="BY103" s="369"/>
      <c r="BZ103" s="369"/>
      <c r="CA103" s="369"/>
      <c r="CB103" s="370"/>
      <c r="CC103" s="368" t="e">
        <f>IF(ISERROR($AY103),VLOOKUP($BB103,Entf,24,FALSE),VLOOKUP($BB103,Entm,25,FALSE))</f>
        <v>#N/A</v>
      </c>
      <c r="CD103" s="369"/>
      <c r="CE103" s="369"/>
      <c r="CF103" s="369"/>
      <c r="CG103" s="370"/>
      <c r="CH103" s="368" t="e">
        <f>IF(ISERROR($AY103),VLOOKUP($BB103,Entf,31,FALSE),VLOOKUP($BB103,Entm,32,FALSE))</f>
        <v>#N/A</v>
      </c>
      <c r="CI103" s="369"/>
      <c r="CJ103" s="369"/>
      <c r="CK103" s="370"/>
      <c r="CL103" s="368" t="e">
        <f>IF(ISERROR($AY103),VLOOKUP($BB103,Entf,34,FALSE),VLOOKUP($BB103,Entm,35,FALSE))</f>
        <v>#N/A</v>
      </c>
      <c r="CM103" s="369"/>
      <c r="CN103" s="369"/>
      <c r="CO103" s="370"/>
    </row>
    <row r="104" spans="1:93" ht="12" customHeight="1" thickBot="1">
      <c r="A104" s="69">
        <f t="shared" si="82"/>
      </c>
      <c r="B104" s="69">
        <f t="shared" si="83"/>
      </c>
      <c r="C104" s="69">
        <f t="shared" si="84"/>
      </c>
      <c r="D104" s="80">
        <f t="shared" si="85"/>
      </c>
      <c r="E104" s="98">
        <f t="shared" si="68"/>
        <v>151</v>
      </c>
      <c r="F104" s="105">
        <f t="shared" si="86"/>
        <v>0</v>
      </c>
      <c r="G104" s="106"/>
      <c r="H104" s="107"/>
      <c r="I104" s="71">
        <f t="shared" si="70"/>
        <v>0</v>
      </c>
      <c r="J104" s="78">
        <f t="shared" si="71"/>
        <v>0</v>
      </c>
      <c r="K104" s="54" t="e">
        <f t="shared" si="72"/>
        <v>#N/A</v>
      </c>
      <c r="L104" s="55">
        <f t="shared" si="73"/>
        <v>0</v>
      </c>
      <c r="M104" s="148"/>
      <c r="N104" s="58">
        <f t="shared" si="87"/>
      </c>
      <c r="O104" s="245">
        <f t="shared" si="88"/>
      </c>
      <c r="P104" s="243">
        <f t="shared" si="89"/>
      </c>
      <c r="Q104" s="254">
        <f t="shared" si="90"/>
      </c>
      <c r="R104" s="254">
        <f t="shared" si="91"/>
      </c>
      <c r="S104" s="109"/>
      <c r="T104" s="148"/>
      <c r="U104" s="58">
        <f t="shared" si="92"/>
      </c>
      <c r="V104" s="243">
        <f t="shared" si="93"/>
      </c>
      <c r="W104" s="243">
        <f t="shared" si="94"/>
      </c>
      <c r="X104" s="254">
        <f t="shared" si="95"/>
      </c>
      <c r="Y104" s="254">
        <f t="shared" si="96"/>
      </c>
      <c r="Z104" s="109"/>
      <c r="AA104" s="148"/>
      <c r="AB104" s="58">
        <f t="shared" si="97"/>
      </c>
      <c r="AC104" s="243">
        <f t="shared" si="98"/>
      </c>
      <c r="AD104" s="243">
        <f t="shared" si="99"/>
      </c>
      <c r="AE104" s="254">
        <f t="shared" si="100"/>
      </c>
      <c r="AF104" s="254">
        <f t="shared" si="101"/>
      </c>
      <c r="AG104" s="109"/>
      <c r="AH104" s="108"/>
      <c r="AI104" s="58">
        <f t="shared" si="74"/>
      </c>
      <c r="AJ104" s="109"/>
      <c r="AK104" s="108"/>
      <c r="AL104" s="126">
        <f t="shared" si="75"/>
      </c>
      <c r="AM104" s="146"/>
      <c r="AN104" s="195" t="str">
        <f t="shared" si="76"/>
        <v>　　</v>
      </c>
      <c r="AO104" s="56"/>
      <c r="AP104" s="56"/>
      <c r="AQ104" s="56"/>
      <c r="AR104" s="56"/>
      <c r="AS104" s="56"/>
      <c r="AT104" s="56"/>
      <c r="AU104" s="61"/>
      <c r="AV104" s="61"/>
      <c r="AW104" s="63"/>
      <c r="AX104" s="62"/>
      <c r="BB104" s="373"/>
      <c r="BC104" s="374"/>
      <c r="BD104" s="373"/>
      <c r="BE104" s="376"/>
      <c r="BF104" s="374"/>
      <c r="BG104" s="377" t="e">
        <f>IF(ISERROR($AY103),VLOOKUP($BB103,Entf,7,FALSE),VLOOKUP($BB103,Entm,8,FALSE))</f>
        <v>#N/A</v>
      </c>
      <c r="BH104" s="378"/>
      <c r="BI104" s="378"/>
      <c r="BJ104" s="378"/>
      <c r="BK104" s="378"/>
      <c r="BL104" s="379"/>
      <c r="BM104" s="373"/>
      <c r="BN104" s="374"/>
      <c r="BO104" s="380" t="e">
        <f>IF(ISERROR($AY103),VLOOKUP($BB103,Entf,9,FALSE),VLOOKUP($BB103,Entm,10,FALSE))</f>
        <v>#N/A</v>
      </c>
      <c r="BP104" s="381"/>
      <c r="BQ104" s="381"/>
      <c r="BR104" s="382"/>
      <c r="BS104" s="383" t="e">
        <f>IF(ISERROR($AY103),VLOOKUP($BB103,Entf,16,FALSE),VLOOKUP($BB103,Entm,17,FALSE))</f>
        <v>#N/A</v>
      </c>
      <c r="BT104" s="384"/>
      <c r="BU104" s="384"/>
      <c r="BV104" s="384"/>
      <c r="BW104" s="385"/>
      <c r="BX104" s="383" t="e">
        <f>IF(ISERROR($AY103),VLOOKUP($BB103,Entf,23,FALSE),VLOOKUP($BB103,Entm,24,FALSE))</f>
        <v>#N/A</v>
      </c>
      <c r="BY104" s="384"/>
      <c r="BZ104" s="384"/>
      <c r="CA104" s="384"/>
      <c r="CB104" s="385"/>
      <c r="CC104" s="383" t="e">
        <f>IF(ISERROR($AY103),VLOOKUP($BB103,Entf,30,FALSE),VLOOKUP($BB103,Entm,31,FALSE))</f>
        <v>#N/A</v>
      </c>
      <c r="CD104" s="384"/>
      <c r="CE104" s="384"/>
      <c r="CF104" s="384"/>
      <c r="CG104" s="385"/>
      <c r="CH104" s="383" t="e">
        <f>IF(ISERROR($AY103),VLOOKUP($BB103,Entf,33,FALSE),VLOOKUP($BB103,Entm,34,FALSE))</f>
        <v>#N/A</v>
      </c>
      <c r="CI104" s="384"/>
      <c r="CJ104" s="384"/>
      <c r="CK104" s="385"/>
      <c r="CL104" s="383" t="e">
        <f>IF(ISERROR($AY103),VLOOKUP($BB103,Entf,36,FALSE),VLOOKUP($BB103,Entm,37,FALSE))</f>
        <v>#N/A</v>
      </c>
      <c r="CM104" s="384"/>
      <c r="CN104" s="384"/>
      <c r="CO104" s="385"/>
    </row>
    <row r="105" spans="1:93" ht="12" customHeight="1" thickBot="1">
      <c r="A105" s="69">
        <f t="shared" si="82"/>
      </c>
      <c r="B105" s="69">
        <f t="shared" si="83"/>
      </c>
      <c r="C105" s="69">
        <f t="shared" si="84"/>
      </c>
      <c r="D105" s="80">
        <f t="shared" si="85"/>
      </c>
      <c r="E105" s="98">
        <f t="shared" si="68"/>
        <v>151</v>
      </c>
      <c r="F105" s="105">
        <f t="shared" si="86"/>
        <v>0</v>
      </c>
      <c r="G105" s="106"/>
      <c r="H105" s="107"/>
      <c r="I105" s="71">
        <f t="shared" si="70"/>
        <v>0</v>
      </c>
      <c r="J105" s="78">
        <f t="shared" si="71"/>
        <v>0</v>
      </c>
      <c r="K105" s="54" t="e">
        <f t="shared" si="72"/>
        <v>#N/A</v>
      </c>
      <c r="L105" s="55">
        <f t="shared" si="73"/>
        <v>0</v>
      </c>
      <c r="M105" s="148"/>
      <c r="N105" s="58">
        <f t="shared" si="87"/>
      </c>
      <c r="O105" s="245">
        <f t="shared" si="88"/>
      </c>
      <c r="P105" s="243">
        <f t="shared" si="89"/>
      </c>
      <c r="Q105" s="254">
        <f t="shared" si="90"/>
      </c>
      <c r="R105" s="254">
        <f t="shared" si="91"/>
      </c>
      <c r="S105" s="109"/>
      <c r="T105" s="148"/>
      <c r="U105" s="58">
        <f t="shared" si="92"/>
      </c>
      <c r="V105" s="243">
        <f t="shared" si="93"/>
      </c>
      <c r="W105" s="243">
        <f t="shared" si="94"/>
      </c>
      <c r="X105" s="254">
        <f t="shared" si="95"/>
      </c>
      <c r="Y105" s="254">
        <f t="shared" si="96"/>
      </c>
      <c r="Z105" s="109"/>
      <c r="AA105" s="148"/>
      <c r="AB105" s="58">
        <f t="shared" si="97"/>
      </c>
      <c r="AC105" s="243">
        <f t="shared" si="98"/>
      </c>
      <c r="AD105" s="243">
        <f t="shared" si="99"/>
      </c>
      <c r="AE105" s="254">
        <f t="shared" si="100"/>
      </c>
      <c r="AF105" s="254">
        <f t="shared" si="101"/>
      </c>
      <c r="AG105" s="109"/>
      <c r="AH105" s="108"/>
      <c r="AI105" s="58">
        <f t="shared" si="74"/>
      </c>
      <c r="AJ105" s="109"/>
      <c r="AK105" s="108"/>
      <c r="AL105" s="126">
        <f t="shared" si="75"/>
      </c>
      <c r="AM105" s="146"/>
      <c r="AN105" s="195" t="str">
        <f t="shared" si="76"/>
        <v>　　</v>
      </c>
      <c r="AO105" s="56"/>
      <c r="AP105" s="56"/>
      <c r="AQ105" s="56"/>
      <c r="AR105" s="56"/>
      <c r="AS105" s="56"/>
      <c r="AT105" s="56"/>
      <c r="AU105" s="61"/>
      <c r="AV105" s="61"/>
      <c r="AW105" s="63"/>
      <c r="AX105" s="62"/>
      <c r="AY105" s="102" t="e">
        <f>VLOOKUP(1+AY103,$C$10:$C$160,1,FALSE)</f>
        <v>#N/A</v>
      </c>
      <c r="AZ105" s="102" t="e">
        <f t="shared" si="78"/>
        <v>#N/A</v>
      </c>
      <c r="BA105" s="102">
        <v>41</v>
      </c>
      <c r="BB105" s="371" t="e">
        <f>IF(ISERROR($AY105),VLOOKUP(AZ105,Entf,3,FALSE),VLOOKUP(AY105,Entm,4,FALSE))</f>
        <v>#N/A</v>
      </c>
      <c r="BC105" s="372"/>
      <c r="BD105" s="371" t="e">
        <f>IF(ISERROR($AY105),VLOOKUP($BB105,Entf,5,FALSE),VLOOKUP($BB105,Entm,6,FALSE))</f>
        <v>#N/A</v>
      </c>
      <c r="BE105" s="375"/>
      <c r="BF105" s="372"/>
      <c r="BG105" s="371" t="e">
        <f>IF(ISERROR($AY105),VLOOKUP($BB105,Entf,6,FALSE),VLOOKUP($BB105,Entm,7,FALSE))</f>
        <v>#N/A</v>
      </c>
      <c r="BH105" s="375"/>
      <c r="BI105" s="375"/>
      <c r="BJ105" s="375"/>
      <c r="BK105" s="375"/>
      <c r="BL105" s="372"/>
      <c r="BM105" s="371">
        <f>IF(ISERROR(AY105),IF(ISERROR(AZ105),"","女"),"男")</f>
      </c>
      <c r="BN105" s="372"/>
      <c r="BO105" s="386" t="e">
        <f>IF(ISERROR($AY105),VLOOKUP($BB105,Entf,37,FALSE),VLOOKUP($BB105,Entm,38,FALSE))</f>
        <v>#N/A</v>
      </c>
      <c r="BP105" s="387"/>
      <c r="BQ105" s="387"/>
      <c r="BR105" s="388"/>
      <c r="BS105" s="368" t="e">
        <f>IF(ISERROR($AY105),VLOOKUP($BB105,Entf,10,FALSE),VLOOKUP($BB105,Entm,11,FALSE))</f>
        <v>#N/A</v>
      </c>
      <c r="BT105" s="369"/>
      <c r="BU105" s="369"/>
      <c r="BV105" s="369"/>
      <c r="BW105" s="370"/>
      <c r="BX105" s="368" t="e">
        <f>IF(ISERROR($AY105),VLOOKUP($BB105,Entf,17,FALSE),VLOOKUP($BB105,Entm,18,FALSE))</f>
        <v>#N/A</v>
      </c>
      <c r="BY105" s="369"/>
      <c r="BZ105" s="369"/>
      <c r="CA105" s="369"/>
      <c r="CB105" s="370"/>
      <c r="CC105" s="368" t="e">
        <f>IF(ISERROR($AY105),VLOOKUP($BB105,Entf,24,FALSE),VLOOKUP($BB105,Entm,25,FALSE))</f>
        <v>#N/A</v>
      </c>
      <c r="CD105" s="369"/>
      <c r="CE105" s="369"/>
      <c r="CF105" s="369"/>
      <c r="CG105" s="370"/>
      <c r="CH105" s="368" t="e">
        <f>IF(ISERROR($AY105),VLOOKUP($BB105,Entf,31,FALSE),VLOOKUP($BB105,Entm,32,FALSE))</f>
        <v>#N/A</v>
      </c>
      <c r="CI105" s="369"/>
      <c r="CJ105" s="369"/>
      <c r="CK105" s="370"/>
      <c r="CL105" s="368" t="e">
        <f>IF(ISERROR($AY105),VLOOKUP($BB105,Entf,34,FALSE),VLOOKUP($BB105,Entm,35,FALSE))</f>
        <v>#N/A</v>
      </c>
      <c r="CM105" s="369"/>
      <c r="CN105" s="369"/>
      <c r="CO105" s="370"/>
    </row>
    <row r="106" spans="1:93" ht="12" customHeight="1" thickBot="1">
      <c r="A106" s="69">
        <f t="shared" si="82"/>
      </c>
      <c r="B106" s="69">
        <f t="shared" si="83"/>
      </c>
      <c r="C106" s="69">
        <f t="shared" si="84"/>
      </c>
      <c r="D106" s="80">
        <f t="shared" si="85"/>
      </c>
      <c r="E106" s="98">
        <f t="shared" si="68"/>
        <v>151</v>
      </c>
      <c r="F106" s="105">
        <f t="shared" si="86"/>
        <v>0</v>
      </c>
      <c r="G106" s="106"/>
      <c r="H106" s="107"/>
      <c r="I106" s="71">
        <f t="shared" si="70"/>
        <v>0</v>
      </c>
      <c r="J106" s="78">
        <f t="shared" si="71"/>
        <v>0</v>
      </c>
      <c r="K106" s="54" t="e">
        <f t="shared" si="72"/>
        <v>#N/A</v>
      </c>
      <c r="L106" s="55">
        <f t="shared" si="73"/>
        <v>0</v>
      </c>
      <c r="M106" s="148"/>
      <c r="N106" s="58">
        <f t="shared" si="87"/>
      </c>
      <c r="O106" s="245">
        <f t="shared" si="88"/>
      </c>
      <c r="P106" s="243">
        <f t="shared" si="89"/>
      </c>
      <c r="Q106" s="254">
        <f t="shared" si="90"/>
      </c>
      <c r="R106" s="254">
        <f t="shared" si="91"/>
      </c>
      <c r="S106" s="109"/>
      <c r="T106" s="148"/>
      <c r="U106" s="58">
        <f t="shared" si="92"/>
      </c>
      <c r="V106" s="243">
        <f t="shared" si="93"/>
      </c>
      <c r="W106" s="243">
        <f t="shared" si="94"/>
      </c>
      <c r="X106" s="254">
        <f t="shared" si="95"/>
      </c>
      <c r="Y106" s="254">
        <f t="shared" si="96"/>
      </c>
      <c r="Z106" s="109"/>
      <c r="AA106" s="148"/>
      <c r="AB106" s="58">
        <f t="shared" si="97"/>
      </c>
      <c r="AC106" s="243">
        <f t="shared" si="98"/>
      </c>
      <c r="AD106" s="243">
        <f t="shared" si="99"/>
      </c>
      <c r="AE106" s="254">
        <f t="shared" si="100"/>
      </c>
      <c r="AF106" s="254">
        <f t="shared" si="101"/>
      </c>
      <c r="AG106" s="109"/>
      <c r="AH106" s="108"/>
      <c r="AI106" s="58">
        <f t="shared" si="74"/>
      </c>
      <c r="AJ106" s="109"/>
      <c r="AK106" s="108"/>
      <c r="AL106" s="126">
        <f t="shared" si="75"/>
      </c>
      <c r="AM106" s="146"/>
      <c r="AN106" s="195" t="str">
        <f t="shared" si="76"/>
        <v>　　</v>
      </c>
      <c r="AO106" s="56"/>
      <c r="AP106" s="56"/>
      <c r="AQ106" s="56"/>
      <c r="AR106" s="56"/>
      <c r="AS106" s="56"/>
      <c r="AT106" s="56"/>
      <c r="AU106" s="61"/>
      <c r="AV106" s="61"/>
      <c r="AW106" s="63"/>
      <c r="AX106" s="62"/>
      <c r="BB106" s="373"/>
      <c r="BC106" s="374"/>
      <c r="BD106" s="373"/>
      <c r="BE106" s="376"/>
      <c r="BF106" s="374"/>
      <c r="BG106" s="377" t="e">
        <f>IF(ISERROR($AY105),VLOOKUP($BB105,Entf,7,FALSE),VLOOKUP($BB105,Entm,8,FALSE))</f>
        <v>#N/A</v>
      </c>
      <c r="BH106" s="378"/>
      <c r="BI106" s="378"/>
      <c r="BJ106" s="378"/>
      <c r="BK106" s="378"/>
      <c r="BL106" s="379"/>
      <c r="BM106" s="373"/>
      <c r="BN106" s="374"/>
      <c r="BO106" s="380" t="e">
        <f>IF(ISERROR($AY105),VLOOKUP($BB105,Entf,9,FALSE),VLOOKUP($BB105,Entm,10,FALSE))</f>
        <v>#N/A</v>
      </c>
      <c r="BP106" s="381"/>
      <c r="BQ106" s="381"/>
      <c r="BR106" s="382"/>
      <c r="BS106" s="383" t="e">
        <f>IF(ISERROR($AY105),VLOOKUP($BB105,Entf,16,FALSE),VLOOKUP($BB105,Entm,17,FALSE))</f>
        <v>#N/A</v>
      </c>
      <c r="BT106" s="384"/>
      <c r="BU106" s="384"/>
      <c r="BV106" s="384"/>
      <c r="BW106" s="385"/>
      <c r="BX106" s="383" t="e">
        <f>IF(ISERROR($AY105),VLOOKUP($BB105,Entf,23,FALSE),VLOOKUP($BB105,Entm,24,FALSE))</f>
        <v>#N/A</v>
      </c>
      <c r="BY106" s="384"/>
      <c r="BZ106" s="384"/>
      <c r="CA106" s="384"/>
      <c r="CB106" s="385"/>
      <c r="CC106" s="383" t="e">
        <f>IF(ISERROR($AY105),VLOOKUP($BB105,Entf,30,FALSE),VLOOKUP($BB105,Entm,31,FALSE))</f>
        <v>#N/A</v>
      </c>
      <c r="CD106" s="384"/>
      <c r="CE106" s="384"/>
      <c r="CF106" s="384"/>
      <c r="CG106" s="385"/>
      <c r="CH106" s="383" t="e">
        <f>IF(ISERROR($AY105),VLOOKUP($BB105,Entf,33,FALSE),VLOOKUP($BB105,Entm,34,FALSE))</f>
        <v>#N/A</v>
      </c>
      <c r="CI106" s="384"/>
      <c r="CJ106" s="384"/>
      <c r="CK106" s="385"/>
      <c r="CL106" s="383" t="e">
        <f>IF(ISERROR($AY105),VLOOKUP($BB105,Entf,36,FALSE),VLOOKUP($BB105,Entm,37,FALSE))</f>
        <v>#N/A</v>
      </c>
      <c r="CM106" s="384"/>
      <c r="CN106" s="384"/>
      <c r="CO106" s="385"/>
    </row>
    <row r="107" spans="1:93" ht="12" customHeight="1" thickBot="1">
      <c r="A107" s="69">
        <f t="shared" si="82"/>
      </c>
      <c r="B107" s="69">
        <f t="shared" si="83"/>
      </c>
      <c r="C107" s="69">
        <f t="shared" si="84"/>
      </c>
      <c r="D107" s="80">
        <f t="shared" si="85"/>
      </c>
      <c r="E107" s="98">
        <f t="shared" si="68"/>
        <v>151</v>
      </c>
      <c r="F107" s="105">
        <f t="shared" si="86"/>
        <v>0</v>
      </c>
      <c r="G107" s="106"/>
      <c r="H107" s="107"/>
      <c r="I107" s="71">
        <f t="shared" si="70"/>
        <v>0</v>
      </c>
      <c r="J107" s="78">
        <f t="shared" si="71"/>
        <v>0</v>
      </c>
      <c r="K107" s="54" t="e">
        <f t="shared" si="72"/>
        <v>#N/A</v>
      </c>
      <c r="L107" s="55">
        <f t="shared" si="73"/>
        <v>0</v>
      </c>
      <c r="M107" s="148"/>
      <c r="N107" s="58">
        <f t="shared" si="87"/>
      </c>
      <c r="O107" s="245">
        <f t="shared" si="88"/>
      </c>
      <c r="P107" s="243">
        <f t="shared" si="89"/>
      </c>
      <c r="Q107" s="254">
        <f t="shared" si="90"/>
      </c>
      <c r="R107" s="254">
        <f t="shared" si="91"/>
      </c>
      <c r="S107" s="109"/>
      <c r="T107" s="148"/>
      <c r="U107" s="58">
        <f t="shared" si="92"/>
      </c>
      <c r="V107" s="243">
        <f t="shared" si="93"/>
      </c>
      <c r="W107" s="243">
        <f t="shared" si="94"/>
      </c>
      <c r="X107" s="254">
        <f t="shared" si="95"/>
      </c>
      <c r="Y107" s="254">
        <f t="shared" si="96"/>
      </c>
      <c r="Z107" s="109"/>
      <c r="AA107" s="148"/>
      <c r="AB107" s="58">
        <f t="shared" si="97"/>
      </c>
      <c r="AC107" s="243">
        <f t="shared" si="98"/>
      </c>
      <c r="AD107" s="243">
        <f t="shared" si="99"/>
      </c>
      <c r="AE107" s="254">
        <f t="shared" si="100"/>
      </c>
      <c r="AF107" s="254">
        <f t="shared" si="101"/>
      </c>
      <c r="AG107" s="109"/>
      <c r="AH107" s="108"/>
      <c r="AI107" s="58">
        <f t="shared" si="74"/>
      </c>
      <c r="AJ107" s="109"/>
      <c r="AK107" s="108"/>
      <c r="AL107" s="126">
        <f t="shared" si="75"/>
      </c>
      <c r="AM107" s="146"/>
      <c r="AN107" s="195" t="str">
        <f t="shared" si="76"/>
        <v>　　</v>
      </c>
      <c r="AO107" s="56"/>
      <c r="AP107" s="56"/>
      <c r="AQ107" s="56"/>
      <c r="AR107" s="56"/>
      <c r="AS107" s="56"/>
      <c r="AT107" s="56"/>
      <c r="AU107" s="61"/>
      <c r="AV107" s="61"/>
      <c r="AW107" s="63"/>
      <c r="AX107" s="62"/>
      <c r="AY107" s="102" t="e">
        <f>VLOOKUP(1+AY105,$C$10:$C$160,1,FALSE)</f>
        <v>#N/A</v>
      </c>
      <c r="AZ107" s="102" t="e">
        <f t="shared" si="78"/>
        <v>#N/A</v>
      </c>
      <c r="BA107" s="102">
        <v>42</v>
      </c>
      <c r="BB107" s="371" t="e">
        <f>IF(ISERROR($AY107),VLOOKUP(AZ107,Entf,3,FALSE),VLOOKUP(AY107,Entm,4,FALSE))</f>
        <v>#N/A</v>
      </c>
      <c r="BC107" s="372"/>
      <c r="BD107" s="371" t="e">
        <f>IF(ISERROR($AY107),VLOOKUP($BB107,Entf,5,FALSE),VLOOKUP($BB107,Entm,6,FALSE))</f>
        <v>#N/A</v>
      </c>
      <c r="BE107" s="375"/>
      <c r="BF107" s="372"/>
      <c r="BG107" s="371" t="e">
        <f>IF(ISERROR($AY107),VLOOKUP($BB107,Entf,6,FALSE),VLOOKUP($BB107,Entm,7,FALSE))</f>
        <v>#N/A</v>
      </c>
      <c r="BH107" s="375"/>
      <c r="BI107" s="375"/>
      <c r="BJ107" s="375"/>
      <c r="BK107" s="375"/>
      <c r="BL107" s="372"/>
      <c r="BM107" s="371">
        <f>IF(ISERROR(AY107),IF(ISERROR(AZ107),"","女"),"男")</f>
      </c>
      <c r="BN107" s="372"/>
      <c r="BO107" s="386" t="e">
        <f>IF(ISERROR($AY107),VLOOKUP($BB107,Entf,37,FALSE),VLOOKUP($BB107,Entm,38,FALSE))</f>
        <v>#N/A</v>
      </c>
      <c r="BP107" s="387"/>
      <c r="BQ107" s="387"/>
      <c r="BR107" s="388"/>
      <c r="BS107" s="368" t="e">
        <f>IF(ISERROR($AY107),VLOOKUP($BB107,Entf,10,FALSE),VLOOKUP($BB107,Entm,11,FALSE))</f>
        <v>#N/A</v>
      </c>
      <c r="BT107" s="369"/>
      <c r="BU107" s="369"/>
      <c r="BV107" s="369"/>
      <c r="BW107" s="370"/>
      <c r="BX107" s="368" t="e">
        <f>IF(ISERROR($AY107),VLOOKUP($BB107,Entf,17,FALSE),VLOOKUP($BB107,Entm,18,FALSE))</f>
        <v>#N/A</v>
      </c>
      <c r="BY107" s="369"/>
      <c r="BZ107" s="369"/>
      <c r="CA107" s="369"/>
      <c r="CB107" s="370"/>
      <c r="CC107" s="368" t="e">
        <f>IF(ISERROR($AY107),VLOOKUP($BB107,Entf,24,FALSE),VLOOKUP($BB107,Entm,25,FALSE))</f>
        <v>#N/A</v>
      </c>
      <c r="CD107" s="369"/>
      <c r="CE107" s="369"/>
      <c r="CF107" s="369"/>
      <c r="CG107" s="370"/>
      <c r="CH107" s="368" t="e">
        <f>IF(ISERROR($AY107),VLOOKUP($BB107,Entf,31,FALSE),VLOOKUP($BB107,Entm,32,FALSE))</f>
        <v>#N/A</v>
      </c>
      <c r="CI107" s="369"/>
      <c r="CJ107" s="369"/>
      <c r="CK107" s="370"/>
      <c r="CL107" s="368" t="e">
        <f>IF(ISERROR($AY107),VLOOKUP($BB107,Entf,34,FALSE),VLOOKUP($BB107,Entm,35,FALSE))</f>
        <v>#N/A</v>
      </c>
      <c r="CM107" s="369"/>
      <c r="CN107" s="369"/>
      <c r="CO107" s="370"/>
    </row>
    <row r="108" spans="1:93" ht="12" customHeight="1" thickBot="1">
      <c r="A108" s="69">
        <f t="shared" si="82"/>
      </c>
      <c r="B108" s="69">
        <f t="shared" si="83"/>
      </c>
      <c r="C108" s="69">
        <f t="shared" si="84"/>
      </c>
      <c r="D108" s="80">
        <f t="shared" si="85"/>
      </c>
      <c r="E108" s="98">
        <f t="shared" si="68"/>
        <v>151</v>
      </c>
      <c r="F108" s="105">
        <f t="shared" si="86"/>
        <v>0</v>
      </c>
      <c r="G108" s="106"/>
      <c r="H108" s="107"/>
      <c r="I108" s="71">
        <f t="shared" si="70"/>
        <v>0</v>
      </c>
      <c r="J108" s="78">
        <f t="shared" si="71"/>
        <v>0</v>
      </c>
      <c r="K108" s="54" t="e">
        <f t="shared" si="72"/>
        <v>#N/A</v>
      </c>
      <c r="L108" s="55">
        <f t="shared" si="73"/>
        <v>0</v>
      </c>
      <c r="M108" s="148"/>
      <c r="N108" s="58">
        <f t="shared" si="87"/>
      </c>
      <c r="O108" s="245">
        <f t="shared" si="88"/>
      </c>
      <c r="P108" s="243">
        <f t="shared" si="89"/>
      </c>
      <c r="Q108" s="254">
        <f t="shared" si="90"/>
      </c>
      <c r="R108" s="254">
        <f t="shared" si="91"/>
      </c>
      <c r="S108" s="109"/>
      <c r="T108" s="148"/>
      <c r="U108" s="58">
        <f t="shared" si="92"/>
      </c>
      <c r="V108" s="243">
        <f t="shared" si="93"/>
      </c>
      <c r="W108" s="243">
        <f t="shared" si="94"/>
      </c>
      <c r="X108" s="254">
        <f t="shared" si="95"/>
      </c>
      <c r="Y108" s="254">
        <f t="shared" si="96"/>
      </c>
      <c r="Z108" s="109"/>
      <c r="AA108" s="148"/>
      <c r="AB108" s="58">
        <f t="shared" si="97"/>
      </c>
      <c r="AC108" s="243">
        <f t="shared" si="98"/>
      </c>
      <c r="AD108" s="243">
        <f t="shared" si="99"/>
      </c>
      <c r="AE108" s="254">
        <f t="shared" si="100"/>
      </c>
      <c r="AF108" s="254">
        <f t="shared" si="101"/>
      </c>
      <c r="AG108" s="109"/>
      <c r="AH108" s="108"/>
      <c r="AI108" s="58">
        <f t="shared" si="74"/>
      </c>
      <c r="AJ108" s="109"/>
      <c r="AK108" s="108"/>
      <c r="AL108" s="126">
        <f t="shared" si="75"/>
      </c>
      <c r="AM108" s="146"/>
      <c r="AN108" s="195" t="str">
        <f t="shared" si="76"/>
        <v>　　</v>
      </c>
      <c r="AO108" s="56"/>
      <c r="AP108" s="56"/>
      <c r="AQ108" s="56"/>
      <c r="AR108" s="56"/>
      <c r="AS108" s="56"/>
      <c r="AT108" s="56"/>
      <c r="AU108" s="61"/>
      <c r="AV108" s="61"/>
      <c r="AW108" s="63"/>
      <c r="AX108" s="62"/>
      <c r="BB108" s="373"/>
      <c r="BC108" s="374"/>
      <c r="BD108" s="373"/>
      <c r="BE108" s="376"/>
      <c r="BF108" s="374"/>
      <c r="BG108" s="377" t="e">
        <f>IF(ISERROR($AY107),VLOOKUP($BB107,Entf,7,FALSE),VLOOKUP($BB107,Entm,8,FALSE))</f>
        <v>#N/A</v>
      </c>
      <c r="BH108" s="378"/>
      <c r="BI108" s="378"/>
      <c r="BJ108" s="378"/>
      <c r="BK108" s="378"/>
      <c r="BL108" s="379"/>
      <c r="BM108" s="373"/>
      <c r="BN108" s="374"/>
      <c r="BO108" s="380" t="e">
        <f>IF(ISERROR($AY107),VLOOKUP($BB107,Entf,9,FALSE),VLOOKUP($BB107,Entm,10,FALSE))</f>
        <v>#N/A</v>
      </c>
      <c r="BP108" s="381"/>
      <c r="BQ108" s="381"/>
      <c r="BR108" s="382"/>
      <c r="BS108" s="383" t="e">
        <f>IF(ISERROR($AY107),VLOOKUP($BB107,Entf,16,FALSE),VLOOKUP($BB107,Entm,17,FALSE))</f>
        <v>#N/A</v>
      </c>
      <c r="BT108" s="384"/>
      <c r="BU108" s="384"/>
      <c r="BV108" s="384"/>
      <c r="BW108" s="385"/>
      <c r="BX108" s="383" t="e">
        <f>IF(ISERROR($AY107),VLOOKUP($BB107,Entf,23,FALSE),VLOOKUP($BB107,Entm,24,FALSE))</f>
        <v>#N/A</v>
      </c>
      <c r="BY108" s="384"/>
      <c r="BZ108" s="384"/>
      <c r="CA108" s="384"/>
      <c r="CB108" s="385"/>
      <c r="CC108" s="383" t="e">
        <f>IF(ISERROR($AY107),VLOOKUP($BB107,Entf,30,FALSE),VLOOKUP($BB107,Entm,31,FALSE))</f>
        <v>#N/A</v>
      </c>
      <c r="CD108" s="384"/>
      <c r="CE108" s="384"/>
      <c r="CF108" s="384"/>
      <c r="CG108" s="385"/>
      <c r="CH108" s="383" t="e">
        <f>IF(ISERROR($AY107),VLOOKUP($BB107,Entf,33,FALSE),VLOOKUP($BB107,Entm,34,FALSE))</f>
        <v>#N/A</v>
      </c>
      <c r="CI108" s="384"/>
      <c r="CJ108" s="384"/>
      <c r="CK108" s="385"/>
      <c r="CL108" s="383" t="e">
        <f>IF(ISERROR($AY107),VLOOKUP($BB107,Entf,36,FALSE),VLOOKUP($BB107,Entm,37,FALSE))</f>
        <v>#N/A</v>
      </c>
      <c r="CM108" s="384"/>
      <c r="CN108" s="384"/>
      <c r="CO108" s="385"/>
    </row>
    <row r="109" spans="1:93" ht="12" customHeight="1" thickBot="1">
      <c r="A109" s="69">
        <f t="shared" si="82"/>
      </c>
      <c r="B109" s="69">
        <f t="shared" si="83"/>
      </c>
      <c r="C109" s="69">
        <f t="shared" si="84"/>
      </c>
      <c r="D109" s="80">
        <f t="shared" si="85"/>
      </c>
      <c r="E109" s="98">
        <f t="shared" si="68"/>
        <v>151</v>
      </c>
      <c r="F109" s="105">
        <f t="shared" si="86"/>
        <v>0</v>
      </c>
      <c r="G109" s="106"/>
      <c r="H109" s="107"/>
      <c r="I109" s="71">
        <f t="shared" si="70"/>
        <v>0</v>
      </c>
      <c r="J109" s="78">
        <f t="shared" si="71"/>
        <v>0</v>
      </c>
      <c r="K109" s="54" t="e">
        <f t="shared" si="72"/>
        <v>#N/A</v>
      </c>
      <c r="L109" s="55">
        <f t="shared" si="73"/>
        <v>0</v>
      </c>
      <c r="M109" s="148"/>
      <c r="N109" s="58">
        <f t="shared" si="87"/>
      </c>
      <c r="O109" s="245">
        <f t="shared" si="88"/>
      </c>
      <c r="P109" s="243">
        <f t="shared" si="89"/>
      </c>
      <c r="Q109" s="254">
        <f t="shared" si="90"/>
      </c>
      <c r="R109" s="254">
        <f t="shared" si="91"/>
      </c>
      <c r="S109" s="109"/>
      <c r="T109" s="148"/>
      <c r="U109" s="58">
        <f t="shared" si="92"/>
      </c>
      <c r="V109" s="243">
        <f t="shared" si="93"/>
      </c>
      <c r="W109" s="243">
        <f t="shared" si="94"/>
      </c>
      <c r="X109" s="254">
        <f t="shared" si="95"/>
      </c>
      <c r="Y109" s="254">
        <f t="shared" si="96"/>
      </c>
      <c r="Z109" s="109"/>
      <c r="AA109" s="148"/>
      <c r="AB109" s="58">
        <f t="shared" si="97"/>
      </c>
      <c r="AC109" s="243">
        <f t="shared" si="98"/>
      </c>
      <c r="AD109" s="243">
        <f t="shared" si="99"/>
      </c>
      <c r="AE109" s="254">
        <f t="shared" si="100"/>
      </c>
      <c r="AF109" s="254">
        <f t="shared" si="101"/>
      </c>
      <c r="AG109" s="109"/>
      <c r="AH109" s="108"/>
      <c r="AI109" s="58">
        <f t="shared" si="74"/>
      </c>
      <c r="AJ109" s="109"/>
      <c r="AK109" s="108"/>
      <c r="AL109" s="126">
        <f t="shared" si="75"/>
      </c>
      <c r="AM109" s="146"/>
      <c r="AN109" s="195" t="str">
        <f t="shared" si="76"/>
        <v>　　</v>
      </c>
      <c r="AO109" s="56"/>
      <c r="AP109" s="56"/>
      <c r="AQ109" s="56"/>
      <c r="AR109" s="56"/>
      <c r="AS109" s="56"/>
      <c r="AT109" s="56"/>
      <c r="AU109" s="61"/>
      <c r="AV109" s="61"/>
      <c r="AW109" s="63"/>
      <c r="AX109" s="62"/>
      <c r="AY109" s="102" t="e">
        <f>VLOOKUP(1+AY107,$C$10:$C$160,1,FALSE)</f>
        <v>#N/A</v>
      </c>
      <c r="AZ109" s="102" t="e">
        <f t="shared" si="78"/>
        <v>#N/A</v>
      </c>
      <c r="BA109" s="102">
        <v>43</v>
      </c>
      <c r="BB109" s="371" t="e">
        <f>IF(ISERROR($AY109),VLOOKUP(AZ109,Entf,3,FALSE),VLOOKUP(AY109,Entm,4,FALSE))</f>
        <v>#N/A</v>
      </c>
      <c r="BC109" s="372"/>
      <c r="BD109" s="371" t="e">
        <f>IF(ISERROR($AY109),VLOOKUP($BB109,Entf,5,FALSE),VLOOKUP($BB109,Entm,6,FALSE))</f>
        <v>#N/A</v>
      </c>
      <c r="BE109" s="375"/>
      <c r="BF109" s="372"/>
      <c r="BG109" s="371" t="e">
        <f>IF(ISERROR($AY109),VLOOKUP($BB109,Entf,6,FALSE),VLOOKUP($BB109,Entm,7,FALSE))</f>
        <v>#N/A</v>
      </c>
      <c r="BH109" s="375"/>
      <c r="BI109" s="375"/>
      <c r="BJ109" s="375"/>
      <c r="BK109" s="375"/>
      <c r="BL109" s="372"/>
      <c r="BM109" s="371">
        <f>IF(ISERROR(AY109),IF(ISERROR(AZ109),"","女"),"男")</f>
      </c>
      <c r="BN109" s="372"/>
      <c r="BO109" s="386" t="e">
        <f>IF(ISERROR($AY109),VLOOKUP($BB109,Entf,37,FALSE),VLOOKUP($BB109,Entm,38,FALSE))</f>
        <v>#N/A</v>
      </c>
      <c r="BP109" s="387"/>
      <c r="BQ109" s="387"/>
      <c r="BR109" s="388"/>
      <c r="BS109" s="368" t="e">
        <f>IF(ISERROR($AY109),VLOOKUP($BB109,Entf,10,FALSE),VLOOKUP($BB109,Entm,11,FALSE))</f>
        <v>#N/A</v>
      </c>
      <c r="BT109" s="369"/>
      <c r="BU109" s="369"/>
      <c r="BV109" s="369"/>
      <c r="BW109" s="370"/>
      <c r="BX109" s="368" t="e">
        <f>IF(ISERROR($AY109),VLOOKUP($BB109,Entf,17,FALSE),VLOOKUP($BB109,Entm,18,FALSE))</f>
        <v>#N/A</v>
      </c>
      <c r="BY109" s="369"/>
      <c r="BZ109" s="369"/>
      <c r="CA109" s="369"/>
      <c r="CB109" s="370"/>
      <c r="CC109" s="368" t="e">
        <f>IF(ISERROR($AY109),VLOOKUP($BB109,Entf,24,FALSE),VLOOKUP($BB109,Entm,25,FALSE))</f>
        <v>#N/A</v>
      </c>
      <c r="CD109" s="369"/>
      <c r="CE109" s="369"/>
      <c r="CF109" s="369"/>
      <c r="CG109" s="370"/>
      <c r="CH109" s="368" t="e">
        <f>IF(ISERROR($AY109),VLOOKUP($BB109,Entf,31,FALSE),VLOOKUP($BB109,Entm,32,FALSE))</f>
        <v>#N/A</v>
      </c>
      <c r="CI109" s="369"/>
      <c r="CJ109" s="369"/>
      <c r="CK109" s="370"/>
      <c r="CL109" s="368" t="e">
        <f>IF(ISERROR($AY109),VLOOKUP($BB109,Entf,34,FALSE),VLOOKUP($BB109,Entm,35,FALSE))</f>
        <v>#N/A</v>
      </c>
      <c r="CM109" s="369"/>
      <c r="CN109" s="369"/>
      <c r="CO109" s="370"/>
    </row>
    <row r="110" spans="1:93" ht="12" customHeight="1" thickBot="1">
      <c r="A110" s="69">
        <f t="shared" si="82"/>
      </c>
      <c r="B110" s="69">
        <f t="shared" si="83"/>
      </c>
      <c r="C110" s="69">
        <f t="shared" si="84"/>
      </c>
      <c r="D110" s="80">
        <f t="shared" si="85"/>
      </c>
      <c r="E110" s="98">
        <f t="shared" si="68"/>
        <v>151</v>
      </c>
      <c r="F110" s="105">
        <f t="shared" si="86"/>
        <v>0</v>
      </c>
      <c r="G110" s="106"/>
      <c r="H110" s="107"/>
      <c r="I110" s="71">
        <f t="shared" si="70"/>
        <v>0</v>
      </c>
      <c r="J110" s="78">
        <f t="shared" si="71"/>
        <v>0</v>
      </c>
      <c r="K110" s="54" t="e">
        <f t="shared" si="72"/>
        <v>#N/A</v>
      </c>
      <c r="L110" s="55">
        <f t="shared" si="73"/>
        <v>0</v>
      </c>
      <c r="M110" s="148"/>
      <c r="N110" s="58">
        <f t="shared" si="87"/>
      </c>
      <c r="O110" s="245">
        <f t="shared" si="88"/>
      </c>
      <c r="P110" s="243">
        <f t="shared" si="89"/>
      </c>
      <c r="Q110" s="254">
        <f t="shared" si="90"/>
      </c>
      <c r="R110" s="254">
        <f t="shared" si="91"/>
      </c>
      <c r="S110" s="109"/>
      <c r="T110" s="148"/>
      <c r="U110" s="58">
        <f t="shared" si="92"/>
      </c>
      <c r="V110" s="243">
        <f t="shared" si="93"/>
      </c>
      <c r="W110" s="243">
        <f t="shared" si="94"/>
      </c>
      <c r="X110" s="254">
        <f t="shared" si="95"/>
      </c>
      <c r="Y110" s="254">
        <f t="shared" si="96"/>
      </c>
      <c r="Z110" s="109"/>
      <c r="AA110" s="148"/>
      <c r="AB110" s="58">
        <f t="shared" si="97"/>
      </c>
      <c r="AC110" s="243">
        <f t="shared" si="98"/>
      </c>
      <c r="AD110" s="243">
        <f t="shared" si="99"/>
      </c>
      <c r="AE110" s="254">
        <f t="shared" si="100"/>
      </c>
      <c r="AF110" s="254">
        <f t="shared" si="101"/>
      </c>
      <c r="AG110" s="109"/>
      <c r="AH110" s="108"/>
      <c r="AI110" s="58">
        <f t="shared" si="74"/>
      </c>
      <c r="AJ110" s="109"/>
      <c r="AK110" s="108"/>
      <c r="AL110" s="126">
        <f t="shared" si="75"/>
      </c>
      <c r="AM110" s="146"/>
      <c r="AN110" s="195" t="str">
        <f t="shared" si="76"/>
        <v>　　</v>
      </c>
      <c r="AO110" s="56"/>
      <c r="AP110" s="56"/>
      <c r="AQ110" s="56"/>
      <c r="AR110" s="56"/>
      <c r="AS110" s="56"/>
      <c r="AT110" s="56"/>
      <c r="AU110" s="61"/>
      <c r="AV110" s="61"/>
      <c r="AW110" s="63"/>
      <c r="AX110" s="62"/>
      <c r="BB110" s="373"/>
      <c r="BC110" s="374"/>
      <c r="BD110" s="373"/>
      <c r="BE110" s="376"/>
      <c r="BF110" s="374"/>
      <c r="BG110" s="377" t="e">
        <f>IF(ISERROR($AY109),VLOOKUP($BB109,Entf,7,FALSE),VLOOKUP($BB109,Entm,8,FALSE))</f>
        <v>#N/A</v>
      </c>
      <c r="BH110" s="378"/>
      <c r="BI110" s="378"/>
      <c r="BJ110" s="378"/>
      <c r="BK110" s="378"/>
      <c r="BL110" s="379"/>
      <c r="BM110" s="373"/>
      <c r="BN110" s="374"/>
      <c r="BO110" s="380" t="e">
        <f>IF(ISERROR($AY109),VLOOKUP($BB109,Entf,9,FALSE),VLOOKUP($BB109,Entm,10,FALSE))</f>
        <v>#N/A</v>
      </c>
      <c r="BP110" s="381"/>
      <c r="BQ110" s="381"/>
      <c r="BR110" s="382"/>
      <c r="BS110" s="383" t="e">
        <f>IF(ISERROR($AY109),VLOOKUP($BB109,Entf,16,FALSE),VLOOKUP($BB109,Entm,17,FALSE))</f>
        <v>#N/A</v>
      </c>
      <c r="BT110" s="384"/>
      <c r="BU110" s="384"/>
      <c r="BV110" s="384"/>
      <c r="BW110" s="385"/>
      <c r="BX110" s="383" t="e">
        <f>IF(ISERROR($AY109),VLOOKUP($BB109,Entf,23,FALSE),VLOOKUP($BB109,Entm,24,FALSE))</f>
        <v>#N/A</v>
      </c>
      <c r="BY110" s="384"/>
      <c r="BZ110" s="384"/>
      <c r="CA110" s="384"/>
      <c r="CB110" s="385"/>
      <c r="CC110" s="383" t="e">
        <f>IF(ISERROR($AY109),VLOOKUP($BB109,Entf,30,FALSE),VLOOKUP($BB109,Entm,31,FALSE))</f>
        <v>#N/A</v>
      </c>
      <c r="CD110" s="384"/>
      <c r="CE110" s="384"/>
      <c r="CF110" s="384"/>
      <c r="CG110" s="385"/>
      <c r="CH110" s="383" t="e">
        <f>IF(ISERROR($AY109),VLOOKUP($BB109,Entf,33,FALSE),VLOOKUP($BB109,Entm,34,FALSE))</f>
        <v>#N/A</v>
      </c>
      <c r="CI110" s="384"/>
      <c r="CJ110" s="384"/>
      <c r="CK110" s="385"/>
      <c r="CL110" s="383" t="e">
        <f>IF(ISERROR($AY109),VLOOKUP($BB109,Entf,36,FALSE),VLOOKUP($BB109,Entm,37,FALSE))</f>
        <v>#N/A</v>
      </c>
      <c r="CM110" s="384"/>
      <c r="CN110" s="384"/>
      <c r="CO110" s="385"/>
    </row>
    <row r="111" spans="1:93" ht="12" customHeight="1" thickBot="1">
      <c r="A111" s="69">
        <f t="shared" si="82"/>
      </c>
      <c r="B111" s="69">
        <f t="shared" si="83"/>
      </c>
      <c r="C111" s="69">
        <f t="shared" si="84"/>
      </c>
      <c r="D111" s="80">
        <f t="shared" si="85"/>
      </c>
      <c r="E111" s="98">
        <f t="shared" si="68"/>
        <v>151</v>
      </c>
      <c r="F111" s="105">
        <f t="shared" si="86"/>
        <v>0</v>
      </c>
      <c r="G111" s="106"/>
      <c r="H111" s="107"/>
      <c r="I111" s="71">
        <f t="shared" si="70"/>
        <v>0</v>
      </c>
      <c r="J111" s="78">
        <f t="shared" si="71"/>
        <v>0</v>
      </c>
      <c r="K111" s="54" t="e">
        <f t="shared" si="72"/>
        <v>#N/A</v>
      </c>
      <c r="L111" s="55">
        <f t="shared" si="73"/>
        <v>0</v>
      </c>
      <c r="M111" s="148"/>
      <c r="N111" s="58">
        <f t="shared" si="87"/>
      </c>
      <c r="O111" s="245">
        <f t="shared" si="88"/>
      </c>
      <c r="P111" s="243">
        <f t="shared" si="89"/>
      </c>
      <c r="Q111" s="254">
        <f t="shared" si="90"/>
      </c>
      <c r="R111" s="254">
        <f t="shared" si="91"/>
      </c>
      <c r="S111" s="109"/>
      <c r="T111" s="148"/>
      <c r="U111" s="58">
        <f t="shared" si="92"/>
      </c>
      <c r="V111" s="243">
        <f t="shared" si="93"/>
      </c>
      <c r="W111" s="243">
        <f t="shared" si="94"/>
      </c>
      <c r="X111" s="254">
        <f t="shared" si="95"/>
      </c>
      <c r="Y111" s="254">
        <f t="shared" si="96"/>
      </c>
      <c r="Z111" s="109"/>
      <c r="AA111" s="148"/>
      <c r="AB111" s="58">
        <f t="shared" si="97"/>
      </c>
      <c r="AC111" s="243">
        <f t="shared" si="98"/>
      </c>
      <c r="AD111" s="243">
        <f t="shared" si="99"/>
      </c>
      <c r="AE111" s="254">
        <f t="shared" si="100"/>
      </c>
      <c r="AF111" s="254">
        <f t="shared" si="101"/>
      </c>
      <c r="AG111" s="109"/>
      <c r="AH111" s="108"/>
      <c r="AI111" s="58">
        <f t="shared" si="74"/>
      </c>
      <c r="AJ111" s="109"/>
      <c r="AK111" s="108"/>
      <c r="AL111" s="126">
        <f t="shared" si="75"/>
      </c>
      <c r="AM111" s="146"/>
      <c r="AN111" s="195" t="str">
        <f t="shared" si="76"/>
        <v>　　</v>
      </c>
      <c r="AO111" s="56"/>
      <c r="AP111" s="56"/>
      <c r="AQ111" s="56"/>
      <c r="AR111" s="56"/>
      <c r="AS111" s="56"/>
      <c r="AT111" s="56"/>
      <c r="AU111" s="61"/>
      <c r="AV111" s="61"/>
      <c r="AW111" s="63"/>
      <c r="AX111" s="62"/>
      <c r="AY111" s="102" t="e">
        <f>VLOOKUP(1+AY109,$C$10:$C$160,1,FALSE)</f>
        <v>#N/A</v>
      </c>
      <c r="AZ111" s="102" t="e">
        <f t="shared" si="78"/>
        <v>#N/A</v>
      </c>
      <c r="BA111" s="102">
        <v>44</v>
      </c>
      <c r="BB111" s="371" t="e">
        <f>IF(ISERROR($AY111),VLOOKUP(AZ111,Entf,3,FALSE),VLOOKUP(AY111,Entm,4,FALSE))</f>
        <v>#N/A</v>
      </c>
      <c r="BC111" s="372"/>
      <c r="BD111" s="371" t="e">
        <f>IF(ISERROR($AY111),VLOOKUP($BB111,Entf,5,FALSE),VLOOKUP($BB111,Entm,6,FALSE))</f>
        <v>#N/A</v>
      </c>
      <c r="BE111" s="375"/>
      <c r="BF111" s="372"/>
      <c r="BG111" s="371" t="e">
        <f>IF(ISERROR($AY111),VLOOKUP($BB111,Entf,6,FALSE),VLOOKUP($BB111,Entm,7,FALSE))</f>
        <v>#N/A</v>
      </c>
      <c r="BH111" s="375"/>
      <c r="BI111" s="375"/>
      <c r="BJ111" s="375"/>
      <c r="BK111" s="375"/>
      <c r="BL111" s="372"/>
      <c r="BM111" s="371">
        <f>IF(ISERROR(AY111),IF(ISERROR(AZ111),"","女"),"男")</f>
      </c>
      <c r="BN111" s="372"/>
      <c r="BO111" s="386" t="e">
        <f>IF(ISERROR($AY111),VLOOKUP($BB111,Entf,37,FALSE),VLOOKUP($BB111,Entm,38,FALSE))</f>
        <v>#N/A</v>
      </c>
      <c r="BP111" s="387"/>
      <c r="BQ111" s="387"/>
      <c r="BR111" s="388"/>
      <c r="BS111" s="368" t="e">
        <f>IF(ISERROR($AY111),VLOOKUP($BB111,Entf,10,FALSE),VLOOKUP($BB111,Entm,11,FALSE))</f>
        <v>#N/A</v>
      </c>
      <c r="BT111" s="369"/>
      <c r="BU111" s="369"/>
      <c r="BV111" s="369"/>
      <c r="BW111" s="370"/>
      <c r="BX111" s="368" t="e">
        <f>IF(ISERROR($AY111),VLOOKUP($BB111,Entf,17,FALSE),VLOOKUP($BB111,Entm,18,FALSE))</f>
        <v>#N/A</v>
      </c>
      <c r="BY111" s="369"/>
      <c r="BZ111" s="369"/>
      <c r="CA111" s="369"/>
      <c r="CB111" s="370"/>
      <c r="CC111" s="368" t="e">
        <f>IF(ISERROR($AY111),VLOOKUP($BB111,Entf,24,FALSE),VLOOKUP($BB111,Entm,25,FALSE))</f>
        <v>#N/A</v>
      </c>
      <c r="CD111" s="369"/>
      <c r="CE111" s="369"/>
      <c r="CF111" s="369"/>
      <c r="CG111" s="370"/>
      <c r="CH111" s="368" t="e">
        <f>IF(ISERROR($AY111),VLOOKUP($BB111,Entf,31,FALSE),VLOOKUP($BB111,Entm,32,FALSE))</f>
        <v>#N/A</v>
      </c>
      <c r="CI111" s="369"/>
      <c r="CJ111" s="369"/>
      <c r="CK111" s="370"/>
      <c r="CL111" s="368" t="e">
        <f>IF(ISERROR($AY111),VLOOKUP($BB111,Entf,34,FALSE),VLOOKUP($BB111,Entm,35,FALSE))</f>
        <v>#N/A</v>
      </c>
      <c r="CM111" s="369"/>
      <c r="CN111" s="369"/>
      <c r="CO111" s="370"/>
    </row>
    <row r="112" spans="1:93" ht="12" customHeight="1" thickBot="1">
      <c r="A112" s="69">
        <f t="shared" si="82"/>
      </c>
      <c r="B112" s="69">
        <f t="shared" si="83"/>
      </c>
      <c r="C112" s="69">
        <f t="shared" si="84"/>
      </c>
      <c r="D112" s="80">
        <f t="shared" si="85"/>
      </c>
      <c r="E112" s="98">
        <f t="shared" si="68"/>
        <v>151</v>
      </c>
      <c r="F112" s="105">
        <f t="shared" si="86"/>
        <v>0</v>
      </c>
      <c r="G112" s="106"/>
      <c r="H112" s="107"/>
      <c r="I112" s="71">
        <f t="shared" si="70"/>
        <v>0</v>
      </c>
      <c r="J112" s="78">
        <f t="shared" si="71"/>
        <v>0</v>
      </c>
      <c r="K112" s="54" t="e">
        <f t="shared" si="72"/>
        <v>#N/A</v>
      </c>
      <c r="L112" s="55">
        <f t="shared" si="73"/>
        <v>0</v>
      </c>
      <c r="M112" s="148"/>
      <c r="N112" s="58">
        <f t="shared" si="87"/>
      </c>
      <c r="O112" s="245">
        <f t="shared" si="88"/>
      </c>
      <c r="P112" s="243">
        <f t="shared" si="89"/>
      </c>
      <c r="Q112" s="254">
        <f t="shared" si="90"/>
      </c>
      <c r="R112" s="254">
        <f t="shared" si="91"/>
      </c>
      <c r="S112" s="109"/>
      <c r="T112" s="148"/>
      <c r="U112" s="58">
        <f t="shared" si="92"/>
      </c>
      <c r="V112" s="243">
        <f t="shared" si="93"/>
      </c>
      <c r="W112" s="243">
        <f t="shared" si="94"/>
      </c>
      <c r="X112" s="254">
        <f t="shared" si="95"/>
      </c>
      <c r="Y112" s="254">
        <f t="shared" si="96"/>
      </c>
      <c r="Z112" s="109"/>
      <c r="AA112" s="148"/>
      <c r="AB112" s="58">
        <f t="shared" si="97"/>
      </c>
      <c r="AC112" s="243">
        <f t="shared" si="98"/>
      </c>
      <c r="AD112" s="243">
        <f t="shared" si="99"/>
      </c>
      <c r="AE112" s="254">
        <f t="shared" si="100"/>
      </c>
      <c r="AF112" s="254">
        <f t="shared" si="101"/>
      </c>
      <c r="AG112" s="109"/>
      <c r="AH112" s="108"/>
      <c r="AI112" s="58">
        <f t="shared" si="74"/>
      </c>
      <c r="AJ112" s="109"/>
      <c r="AK112" s="108"/>
      <c r="AL112" s="126">
        <f t="shared" si="75"/>
      </c>
      <c r="AM112" s="146"/>
      <c r="AN112" s="195" t="str">
        <f t="shared" si="76"/>
        <v>　　</v>
      </c>
      <c r="AO112" s="56"/>
      <c r="AP112" s="56"/>
      <c r="AQ112" s="56"/>
      <c r="AR112" s="56"/>
      <c r="AS112" s="56"/>
      <c r="AT112" s="56"/>
      <c r="AU112" s="61"/>
      <c r="AV112" s="61"/>
      <c r="AW112" s="63"/>
      <c r="AX112" s="62"/>
      <c r="BB112" s="373"/>
      <c r="BC112" s="374"/>
      <c r="BD112" s="373"/>
      <c r="BE112" s="376"/>
      <c r="BF112" s="374"/>
      <c r="BG112" s="377" t="e">
        <f>IF(ISERROR($AY111),VLOOKUP($BB111,Entf,7,FALSE),VLOOKUP($BB111,Entm,8,FALSE))</f>
        <v>#N/A</v>
      </c>
      <c r="BH112" s="378"/>
      <c r="BI112" s="378"/>
      <c r="BJ112" s="378"/>
      <c r="BK112" s="378"/>
      <c r="BL112" s="379"/>
      <c r="BM112" s="373"/>
      <c r="BN112" s="374"/>
      <c r="BO112" s="380" t="e">
        <f>IF(ISERROR($AY111),VLOOKUP($BB111,Entf,9,FALSE),VLOOKUP($BB111,Entm,10,FALSE))</f>
        <v>#N/A</v>
      </c>
      <c r="BP112" s="381"/>
      <c r="BQ112" s="381"/>
      <c r="BR112" s="382"/>
      <c r="BS112" s="383" t="e">
        <f>IF(ISERROR($AY111),VLOOKUP($BB111,Entf,16,FALSE),VLOOKUP($BB111,Entm,17,FALSE))</f>
        <v>#N/A</v>
      </c>
      <c r="BT112" s="384"/>
      <c r="BU112" s="384"/>
      <c r="BV112" s="384"/>
      <c r="BW112" s="385"/>
      <c r="BX112" s="383" t="e">
        <f>IF(ISERROR($AY111),VLOOKUP($BB111,Entf,23,FALSE),VLOOKUP($BB111,Entm,24,FALSE))</f>
        <v>#N/A</v>
      </c>
      <c r="BY112" s="384"/>
      <c r="BZ112" s="384"/>
      <c r="CA112" s="384"/>
      <c r="CB112" s="385"/>
      <c r="CC112" s="383" t="e">
        <f>IF(ISERROR($AY111),VLOOKUP($BB111,Entf,30,FALSE),VLOOKUP($BB111,Entm,31,FALSE))</f>
        <v>#N/A</v>
      </c>
      <c r="CD112" s="384"/>
      <c r="CE112" s="384"/>
      <c r="CF112" s="384"/>
      <c r="CG112" s="385"/>
      <c r="CH112" s="383" t="e">
        <f>IF(ISERROR($AY111),VLOOKUP($BB111,Entf,33,FALSE),VLOOKUP($BB111,Entm,34,FALSE))</f>
        <v>#N/A</v>
      </c>
      <c r="CI112" s="384"/>
      <c r="CJ112" s="384"/>
      <c r="CK112" s="385"/>
      <c r="CL112" s="383" t="e">
        <f>IF(ISERROR($AY111),VLOOKUP($BB111,Entf,36,FALSE),VLOOKUP($BB111,Entm,37,FALSE))</f>
        <v>#N/A</v>
      </c>
      <c r="CM112" s="384"/>
      <c r="CN112" s="384"/>
      <c r="CO112" s="385"/>
    </row>
    <row r="113" spans="1:75" ht="12" customHeight="1" thickBot="1">
      <c r="A113" s="69">
        <f t="shared" si="82"/>
      </c>
      <c r="B113" s="69">
        <f t="shared" si="83"/>
      </c>
      <c r="C113" s="69">
        <f t="shared" si="84"/>
      </c>
      <c r="D113" s="80">
        <f t="shared" si="85"/>
      </c>
      <c r="E113" s="98">
        <f t="shared" si="68"/>
        <v>151</v>
      </c>
      <c r="F113" s="105">
        <f t="shared" si="86"/>
        <v>0</v>
      </c>
      <c r="G113" s="106"/>
      <c r="H113" s="107"/>
      <c r="I113" s="71">
        <f t="shared" si="70"/>
        <v>0</v>
      </c>
      <c r="J113" s="78">
        <f t="shared" si="71"/>
        <v>0</v>
      </c>
      <c r="K113" s="54" t="e">
        <f t="shared" si="72"/>
        <v>#N/A</v>
      </c>
      <c r="L113" s="55">
        <f t="shared" si="73"/>
        <v>0</v>
      </c>
      <c r="M113" s="148"/>
      <c r="N113" s="58">
        <f t="shared" si="87"/>
      </c>
      <c r="O113" s="245">
        <f t="shared" si="88"/>
      </c>
      <c r="P113" s="243">
        <f t="shared" si="89"/>
      </c>
      <c r="Q113" s="254">
        <f t="shared" si="90"/>
      </c>
      <c r="R113" s="254">
        <f t="shared" si="91"/>
      </c>
      <c r="S113" s="109"/>
      <c r="T113" s="148"/>
      <c r="U113" s="58">
        <f t="shared" si="92"/>
      </c>
      <c r="V113" s="243">
        <f t="shared" si="93"/>
      </c>
      <c r="W113" s="243">
        <f t="shared" si="94"/>
      </c>
      <c r="X113" s="254">
        <f t="shared" si="95"/>
      </c>
      <c r="Y113" s="254">
        <f t="shared" si="96"/>
      </c>
      <c r="Z113" s="109"/>
      <c r="AA113" s="148"/>
      <c r="AB113" s="58">
        <f t="shared" si="97"/>
      </c>
      <c r="AC113" s="243">
        <f t="shared" si="98"/>
      </c>
      <c r="AD113" s="243">
        <f t="shared" si="99"/>
      </c>
      <c r="AE113" s="254">
        <f t="shared" si="100"/>
      </c>
      <c r="AF113" s="254">
        <f t="shared" si="101"/>
      </c>
      <c r="AG113" s="109"/>
      <c r="AH113" s="108"/>
      <c r="AI113" s="58">
        <f t="shared" si="74"/>
      </c>
      <c r="AJ113" s="109"/>
      <c r="AK113" s="108"/>
      <c r="AL113" s="126">
        <f t="shared" si="75"/>
      </c>
      <c r="AM113" s="146"/>
      <c r="AN113" s="195" t="str">
        <f t="shared" si="76"/>
        <v>　　</v>
      </c>
      <c r="AO113" s="56"/>
      <c r="AP113" s="56"/>
      <c r="AQ113" s="56"/>
      <c r="AR113" s="56"/>
      <c r="AS113" s="56"/>
      <c r="AT113" s="56"/>
      <c r="AU113" s="61"/>
      <c r="AV113" s="61"/>
      <c r="AW113" s="63"/>
      <c r="AX113" s="62"/>
      <c r="BB113" s="352" t="s">
        <v>227</v>
      </c>
      <c r="BC113" s="353" t="s">
        <v>228</v>
      </c>
      <c r="BD113" s="353"/>
      <c r="BE113" s="354">
        <f>BE64</f>
        <v>0</v>
      </c>
      <c r="BF113" s="355"/>
      <c r="BG113" s="355"/>
      <c r="BH113" s="355"/>
      <c r="BI113" s="355"/>
      <c r="BJ113" s="355"/>
      <c r="BK113" s="355"/>
      <c r="BL113" s="356"/>
      <c r="BM113" s="353" t="s">
        <v>229</v>
      </c>
      <c r="BN113" s="353"/>
      <c r="BO113" s="354">
        <f>BO64</f>
        <v>0</v>
      </c>
      <c r="BP113" s="355"/>
      <c r="BQ113" s="355"/>
      <c r="BR113" s="355"/>
      <c r="BS113" s="355"/>
      <c r="BT113" s="355"/>
      <c r="BU113" s="355"/>
      <c r="BV113" s="355"/>
      <c r="BW113" s="356"/>
    </row>
    <row r="114" spans="1:75" ht="12" customHeight="1" thickBot="1">
      <c r="A114" s="69">
        <f t="shared" si="82"/>
      </c>
      <c r="B114" s="69">
        <f t="shared" si="83"/>
      </c>
      <c r="C114" s="69">
        <f t="shared" si="84"/>
      </c>
      <c r="D114" s="80">
        <f t="shared" si="85"/>
      </c>
      <c r="E114" s="98">
        <f t="shared" si="68"/>
        <v>151</v>
      </c>
      <c r="F114" s="105">
        <f t="shared" si="86"/>
        <v>0</v>
      </c>
      <c r="G114" s="106"/>
      <c r="H114" s="107"/>
      <c r="I114" s="71">
        <f t="shared" si="70"/>
        <v>0</v>
      </c>
      <c r="J114" s="78">
        <f t="shared" si="71"/>
        <v>0</v>
      </c>
      <c r="K114" s="54" t="e">
        <f t="shared" si="72"/>
        <v>#N/A</v>
      </c>
      <c r="L114" s="55">
        <f t="shared" si="73"/>
        <v>0</v>
      </c>
      <c r="M114" s="148"/>
      <c r="N114" s="58">
        <f t="shared" si="87"/>
      </c>
      <c r="O114" s="245">
        <f t="shared" si="88"/>
      </c>
      <c r="P114" s="243">
        <f t="shared" si="89"/>
      </c>
      <c r="Q114" s="254">
        <f t="shared" si="90"/>
      </c>
      <c r="R114" s="254">
        <f t="shared" si="91"/>
      </c>
      <c r="S114" s="109"/>
      <c r="T114" s="148"/>
      <c r="U114" s="58">
        <f t="shared" si="92"/>
      </c>
      <c r="V114" s="243">
        <f t="shared" si="93"/>
      </c>
      <c r="W114" s="243">
        <f t="shared" si="94"/>
      </c>
      <c r="X114" s="254">
        <f t="shared" si="95"/>
      </c>
      <c r="Y114" s="254">
        <f t="shared" si="96"/>
      </c>
      <c r="Z114" s="109"/>
      <c r="AA114" s="148"/>
      <c r="AB114" s="58">
        <f t="shared" si="97"/>
      </c>
      <c r="AC114" s="243">
        <f t="shared" si="98"/>
      </c>
      <c r="AD114" s="243">
        <f t="shared" si="99"/>
      </c>
      <c r="AE114" s="254">
        <f t="shared" si="100"/>
      </c>
      <c r="AF114" s="254">
        <f t="shared" si="101"/>
      </c>
      <c r="AG114" s="109"/>
      <c r="AH114" s="108"/>
      <c r="AI114" s="58">
        <f t="shared" si="74"/>
      </c>
      <c r="AJ114" s="109"/>
      <c r="AK114" s="108"/>
      <c r="AL114" s="126">
        <f t="shared" si="75"/>
      </c>
      <c r="AM114" s="146"/>
      <c r="AN114" s="195" t="str">
        <f t="shared" si="76"/>
        <v>　　</v>
      </c>
      <c r="AO114" s="56"/>
      <c r="AP114" s="56"/>
      <c r="AQ114" s="56"/>
      <c r="AR114" s="56"/>
      <c r="AS114" s="56"/>
      <c r="AT114" s="56"/>
      <c r="AU114" s="61"/>
      <c r="AV114" s="61"/>
      <c r="AW114" s="63"/>
      <c r="AX114" s="62"/>
      <c r="BB114" s="352"/>
      <c r="BC114" s="353"/>
      <c r="BD114" s="353"/>
      <c r="BE114" s="357"/>
      <c r="BF114" s="358"/>
      <c r="BG114" s="358"/>
      <c r="BH114" s="358"/>
      <c r="BI114" s="358"/>
      <c r="BJ114" s="358"/>
      <c r="BK114" s="358"/>
      <c r="BL114" s="359"/>
      <c r="BM114" s="353"/>
      <c r="BN114" s="353"/>
      <c r="BO114" s="357"/>
      <c r="BP114" s="358"/>
      <c r="BQ114" s="358"/>
      <c r="BR114" s="358"/>
      <c r="BS114" s="358"/>
      <c r="BT114" s="358"/>
      <c r="BU114" s="358"/>
      <c r="BV114" s="358"/>
      <c r="BW114" s="359"/>
    </row>
    <row r="115" spans="1:75" ht="12" customHeight="1" thickBot="1">
      <c r="A115" s="69">
        <f t="shared" si="82"/>
      </c>
      <c r="B115" s="69">
        <f t="shared" si="83"/>
      </c>
      <c r="C115" s="69">
        <f t="shared" si="84"/>
      </c>
      <c r="D115" s="80">
        <f t="shared" si="85"/>
      </c>
      <c r="E115" s="98">
        <f t="shared" si="68"/>
        <v>151</v>
      </c>
      <c r="F115" s="105">
        <f t="shared" si="86"/>
        <v>0</v>
      </c>
      <c r="G115" s="106"/>
      <c r="H115" s="107"/>
      <c r="I115" s="71">
        <f t="shared" si="70"/>
        <v>0</v>
      </c>
      <c r="J115" s="78">
        <f t="shared" si="71"/>
        <v>0</v>
      </c>
      <c r="K115" s="54" t="e">
        <f t="shared" si="72"/>
        <v>#N/A</v>
      </c>
      <c r="L115" s="55">
        <f t="shared" si="73"/>
        <v>0</v>
      </c>
      <c r="M115" s="148"/>
      <c r="N115" s="58">
        <f t="shared" si="87"/>
      </c>
      <c r="O115" s="245">
        <f t="shared" si="88"/>
      </c>
      <c r="P115" s="243">
        <f t="shared" si="89"/>
      </c>
      <c r="Q115" s="254">
        <f t="shared" si="90"/>
      </c>
      <c r="R115" s="254">
        <f t="shared" si="91"/>
      </c>
      <c r="S115" s="109"/>
      <c r="T115" s="148"/>
      <c r="U115" s="58">
        <f t="shared" si="92"/>
      </c>
      <c r="V115" s="243">
        <f t="shared" si="93"/>
      </c>
      <c r="W115" s="243">
        <f t="shared" si="94"/>
      </c>
      <c r="X115" s="254">
        <f t="shared" si="95"/>
      </c>
      <c r="Y115" s="254">
        <f t="shared" si="96"/>
      </c>
      <c r="Z115" s="109"/>
      <c r="AA115" s="148"/>
      <c r="AB115" s="58">
        <f t="shared" si="97"/>
      </c>
      <c r="AC115" s="243">
        <f t="shared" si="98"/>
      </c>
      <c r="AD115" s="243">
        <f t="shared" si="99"/>
      </c>
      <c r="AE115" s="254">
        <f t="shared" si="100"/>
      </c>
      <c r="AF115" s="254">
        <f t="shared" si="101"/>
      </c>
      <c r="AG115" s="109"/>
      <c r="AH115" s="108"/>
      <c r="AI115" s="58">
        <f t="shared" si="74"/>
      </c>
      <c r="AJ115" s="109"/>
      <c r="AK115" s="108"/>
      <c r="AL115" s="126">
        <f t="shared" si="75"/>
      </c>
      <c r="AM115" s="146"/>
      <c r="AN115" s="195" t="str">
        <f t="shared" si="76"/>
        <v>　　</v>
      </c>
      <c r="AO115" s="56"/>
      <c r="AP115" s="56"/>
      <c r="AQ115" s="56"/>
      <c r="AR115" s="56"/>
      <c r="AS115" s="56"/>
      <c r="AT115" s="56"/>
      <c r="AU115" s="61"/>
      <c r="AV115" s="61"/>
      <c r="AW115" s="63"/>
      <c r="AX115" s="62"/>
      <c r="BB115" s="352"/>
      <c r="BC115" s="353" t="s">
        <v>230</v>
      </c>
      <c r="BD115" s="353"/>
      <c r="BE115" s="354">
        <f>BE66</f>
        <v>0</v>
      </c>
      <c r="BF115" s="355"/>
      <c r="BG115" s="355"/>
      <c r="BH115" s="355"/>
      <c r="BI115" s="355"/>
      <c r="BJ115" s="355"/>
      <c r="BK115" s="355"/>
      <c r="BL115" s="356"/>
      <c r="BM115" s="353" t="s">
        <v>231</v>
      </c>
      <c r="BN115" s="353"/>
      <c r="BO115" s="354">
        <f>BO66</f>
        <v>0</v>
      </c>
      <c r="BP115" s="355"/>
      <c r="BQ115" s="355"/>
      <c r="BR115" s="355"/>
      <c r="BS115" s="355"/>
      <c r="BT115" s="355"/>
      <c r="BU115" s="355"/>
      <c r="BV115" s="355"/>
      <c r="BW115" s="356"/>
    </row>
    <row r="116" spans="1:75" ht="12" customHeight="1" thickBot="1">
      <c r="A116" s="69">
        <f t="shared" si="82"/>
      </c>
      <c r="B116" s="69">
        <f t="shared" si="83"/>
      </c>
      <c r="C116" s="69">
        <f t="shared" si="84"/>
      </c>
      <c r="D116" s="80">
        <f t="shared" si="85"/>
      </c>
      <c r="E116" s="98">
        <f t="shared" si="68"/>
        <v>151</v>
      </c>
      <c r="F116" s="105">
        <f t="shared" si="86"/>
        <v>0</v>
      </c>
      <c r="G116" s="106"/>
      <c r="H116" s="107"/>
      <c r="I116" s="71">
        <f t="shared" si="70"/>
        <v>0</v>
      </c>
      <c r="J116" s="78">
        <f t="shared" si="71"/>
        <v>0</v>
      </c>
      <c r="K116" s="54" t="e">
        <f t="shared" si="72"/>
        <v>#N/A</v>
      </c>
      <c r="L116" s="55">
        <f t="shared" si="73"/>
        <v>0</v>
      </c>
      <c r="M116" s="148"/>
      <c r="N116" s="58">
        <f t="shared" si="87"/>
      </c>
      <c r="O116" s="245">
        <f t="shared" si="88"/>
      </c>
      <c r="P116" s="243">
        <f t="shared" si="89"/>
      </c>
      <c r="Q116" s="254">
        <f t="shared" si="90"/>
      </c>
      <c r="R116" s="254">
        <f t="shared" si="91"/>
      </c>
      <c r="S116" s="109"/>
      <c r="T116" s="148"/>
      <c r="U116" s="58">
        <f t="shared" si="92"/>
      </c>
      <c r="V116" s="243">
        <f t="shared" si="93"/>
      </c>
      <c r="W116" s="243">
        <f t="shared" si="94"/>
      </c>
      <c r="X116" s="254">
        <f t="shared" si="95"/>
      </c>
      <c r="Y116" s="254">
        <f t="shared" si="96"/>
      </c>
      <c r="Z116" s="109"/>
      <c r="AA116" s="148"/>
      <c r="AB116" s="58">
        <f t="shared" si="97"/>
      </c>
      <c r="AC116" s="243">
        <f t="shared" si="98"/>
      </c>
      <c r="AD116" s="243">
        <f t="shared" si="99"/>
      </c>
      <c r="AE116" s="254">
        <f t="shared" si="100"/>
      </c>
      <c r="AF116" s="254">
        <f t="shared" si="101"/>
      </c>
      <c r="AG116" s="109"/>
      <c r="AH116" s="108"/>
      <c r="AI116" s="58">
        <f t="shared" si="74"/>
      </c>
      <c r="AJ116" s="109"/>
      <c r="AK116" s="108"/>
      <c r="AL116" s="126">
        <f t="shared" si="75"/>
      </c>
      <c r="AM116" s="146"/>
      <c r="AN116" s="195" t="str">
        <f t="shared" si="76"/>
        <v>　　</v>
      </c>
      <c r="AO116" s="56"/>
      <c r="AP116" s="56"/>
      <c r="AQ116" s="56"/>
      <c r="AR116" s="56"/>
      <c r="AS116" s="56"/>
      <c r="AT116" s="56"/>
      <c r="AU116" s="61"/>
      <c r="AV116" s="61"/>
      <c r="AW116" s="63"/>
      <c r="AX116" s="62"/>
      <c r="BB116" s="352"/>
      <c r="BC116" s="353"/>
      <c r="BD116" s="353"/>
      <c r="BE116" s="357"/>
      <c r="BF116" s="358"/>
      <c r="BG116" s="358"/>
      <c r="BH116" s="358"/>
      <c r="BI116" s="358"/>
      <c r="BJ116" s="358"/>
      <c r="BK116" s="358"/>
      <c r="BL116" s="359"/>
      <c r="BM116" s="353"/>
      <c r="BN116" s="353"/>
      <c r="BO116" s="357"/>
      <c r="BP116" s="358"/>
      <c r="BQ116" s="358"/>
      <c r="BR116" s="358"/>
      <c r="BS116" s="358"/>
      <c r="BT116" s="358"/>
      <c r="BU116" s="358"/>
      <c r="BV116" s="358"/>
      <c r="BW116" s="359"/>
    </row>
    <row r="117" spans="1:50" ht="12" customHeight="1" thickBot="1">
      <c r="A117" s="69">
        <f t="shared" si="82"/>
      </c>
      <c r="B117" s="69">
        <f t="shared" si="83"/>
      </c>
      <c r="C117" s="69">
        <f t="shared" si="84"/>
      </c>
      <c r="D117" s="80">
        <f t="shared" si="85"/>
      </c>
      <c r="E117" s="98">
        <f t="shared" si="68"/>
        <v>151</v>
      </c>
      <c r="F117" s="105">
        <f t="shared" si="86"/>
        <v>0</v>
      </c>
      <c r="G117" s="106"/>
      <c r="H117" s="107"/>
      <c r="I117" s="71">
        <f t="shared" si="70"/>
        <v>0</v>
      </c>
      <c r="J117" s="78">
        <f t="shared" si="71"/>
        <v>0</v>
      </c>
      <c r="K117" s="54" t="e">
        <f t="shared" si="72"/>
        <v>#N/A</v>
      </c>
      <c r="L117" s="55">
        <f t="shared" si="73"/>
        <v>0</v>
      </c>
      <c r="M117" s="148"/>
      <c r="N117" s="58">
        <f t="shared" si="87"/>
      </c>
      <c r="O117" s="245">
        <f t="shared" si="88"/>
      </c>
      <c r="P117" s="243">
        <f t="shared" si="89"/>
      </c>
      <c r="Q117" s="254">
        <f t="shared" si="90"/>
      </c>
      <c r="R117" s="254">
        <f t="shared" si="91"/>
      </c>
      <c r="S117" s="109"/>
      <c r="T117" s="148"/>
      <c r="U117" s="58">
        <f t="shared" si="92"/>
      </c>
      <c r="V117" s="243">
        <f t="shared" si="93"/>
      </c>
      <c r="W117" s="243">
        <f t="shared" si="94"/>
      </c>
      <c r="X117" s="254">
        <f t="shared" si="95"/>
      </c>
      <c r="Y117" s="254">
        <f t="shared" si="96"/>
      </c>
      <c r="Z117" s="109"/>
      <c r="AA117" s="148"/>
      <c r="AB117" s="58">
        <f t="shared" si="97"/>
      </c>
      <c r="AC117" s="243">
        <f t="shared" si="98"/>
      </c>
      <c r="AD117" s="243">
        <f t="shared" si="99"/>
      </c>
      <c r="AE117" s="254">
        <f t="shared" si="100"/>
      </c>
      <c r="AF117" s="254">
        <f t="shared" si="101"/>
      </c>
      <c r="AG117" s="109"/>
      <c r="AH117" s="108"/>
      <c r="AI117" s="58">
        <f t="shared" si="74"/>
      </c>
      <c r="AJ117" s="109"/>
      <c r="AK117" s="108"/>
      <c r="AL117" s="126">
        <f t="shared" si="75"/>
      </c>
      <c r="AM117" s="146"/>
      <c r="AN117" s="195" t="str">
        <f t="shared" si="76"/>
        <v>　　</v>
      </c>
      <c r="AO117" s="56"/>
      <c r="AP117" s="56"/>
      <c r="AQ117" s="56"/>
      <c r="AR117" s="56"/>
      <c r="AS117" s="56"/>
      <c r="AT117" s="56"/>
      <c r="AU117" s="61"/>
      <c r="AV117" s="61"/>
      <c r="AW117" s="63"/>
      <c r="AX117" s="62"/>
    </row>
    <row r="118" spans="1:93" ht="12" customHeight="1" thickBot="1">
      <c r="A118" s="69">
        <f t="shared" si="82"/>
      </c>
      <c r="B118" s="69">
        <f t="shared" si="83"/>
      </c>
      <c r="C118" s="69">
        <f t="shared" si="84"/>
      </c>
      <c r="D118" s="80">
        <f t="shared" si="85"/>
      </c>
      <c r="E118" s="98">
        <f t="shared" si="68"/>
        <v>151</v>
      </c>
      <c r="F118" s="105">
        <f t="shared" si="86"/>
        <v>0</v>
      </c>
      <c r="G118" s="106"/>
      <c r="H118" s="107"/>
      <c r="I118" s="71">
        <f t="shared" si="70"/>
        <v>0</v>
      </c>
      <c r="J118" s="78">
        <f t="shared" si="71"/>
        <v>0</v>
      </c>
      <c r="K118" s="54" t="e">
        <f t="shared" si="72"/>
        <v>#N/A</v>
      </c>
      <c r="L118" s="55">
        <f t="shared" si="73"/>
        <v>0</v>
      </c>
      <c r="M118" s="148"/>
      <c r="N118" s="58">
        <f t="shared" si="87"/>
      </c>
      <c r="O118" s="245">
        <f t="shared" si="88"/>
      </c>
      <c r="P118" s="243">
        <f t="shared" si="89"/>
      </c>
      <c r="Q118" s="254">
        <f t="shared" si="90"/>
      </c>
      <c r="R118" s="254">
        <f t="shared" si="91"/>
      </c>
      <c r="S118" s="109"/>
      <c r="T118" s="148"/>
      <c r="U118" s="58">
        <f t="shared" si="92"/>
      </c>
      <c r="V118" s="243">
        <f t="shared" si="93"/>
      </c>
      <c r="W118" s="243">
        <f t="shared" si="94"/>
      </c>
      <c r="X118" s="254">
        <f t="shared" si="95"/>
      </c>
      <c r="Y118" s="254">
        <f t="shared" si="96"/>
      </c>
      <c r="Z118" s="109"/>
      <c r="AA118" s="148"/>
      <c r="AB118" s="58">
        <f t="shared" si="97"/>
      </c>
      <c r="AC118" s="243">
        <f t="shared" si="98"/>
      </c>
      <c r="AD118" s="243">
        <f t="shared" si="99"/>
      </c>
      <c r="AE118" s="254">
        <f t="shared" si="100"/>
      </c>
      <c r="AF118" s="254">
        <f t="shared" si="101"/>
      </c>
      <c r="AG118" s="109"/>
      <c r="AH118" s="108"/>
      <c r="AI118" s="58">
        <f t="shared" si="74"/>
      </c>
      <c r="AJ118" s="109"/>
      <c r="AK118" s="108"/>
      <c r="AL118" s="126">
        <f t="shared" si="75"/>
      </c>
      <c r="AM118" s="146"/>
      <c r="AN118" s="195" t="str">
        <f t="shared" si="76"/>
        <v>　　</v>
      </c>
      <c r="AO118" s="56"/>
      <c r="AP118" s="56"/>
      <c r="AQ118" s="56"/>
      <c r="AR118" s="56"/>
      <c r="AS118" s="56"/>
      <c r="AT118" s="56"/>
      <c r="AU118" s="61"/>
      <c r="AV118" s="61"/>
      <c r="AW118" s="63"/>
      <c r="AX118" s="62"/>
      <c r="AY118" s="102" t="e">
        <f>VLOOKUP(1+AY111,$C$10:$C$160,1,FALSE)</f>
        <v>#N/A</v>
      </c>
      <c r="AZ118" s="102" t="e">
        <f>IF(ISERROR(AY118),VLOOKUP(1+AZ111,$D$10:$D$160,1,FALSE),0)</f>
        <v>#N/A</v>
      </c>
      <c r="BA118" s="102">
        <v>45</v>
      </c>
      <c r="BB118" s="371" t="e">
        <f>IF(ISERROR($AY118),VLOOKUP(AZ118,Entf,3,FALSE),VLOOKUP(AY118,Entm,4,FALSE))</f>
        <v>#N/A</v>
      </c>
      <c r="BC118" s="372"/>
      <c r="BD118" s="371" t="e">
        <f>IF(ISERROR($AY118),VLOOKUP($BB118,Entf,5,FALSE),VLOOKUP($BB118,Entm,6,FALSE))</f>
        <v>#N/A</v>
      </c>
      <c r="BE118" s="375"/>
      <c r="BF118" s="372"/>
      <c r="BG118" s="371" t="e">
        <f>IF(ISERROR($AY118),VLOOKUP($BB118,Entf,6,FALSE),VLOOKUP($BB118,Entm,7,FALSE))</f>
        <v>#N/A</v>
      </c>
      <c r="BH118" s="375"/>
      <c r="BI118" s="375"/>
      <c r="BJ118" s="375"/>
      <c r="BK118" s="375"/>
      <c r="BL118" s="372"/>
      <c r="BM118" s="371">
        <f>IF(ISERROR(AY118),IF(ISERROR(AZ118),"","女"),"男")</f>
      </c>
      <c r="BN118" s="372"/>
      <c r="BO118" s="386" t="e">
        <f>IF(ISERROR($AY118),VLOOKUP($BB118,Entf,37,FALSE),VLOOKUP($BB118,Entm,38,FALSE))</f>
        <v>#N/A</v>
      </c>
      <c r="BP118" s="387"/>
      <c r="BQ118" s="387"/>
      <c r="BR118" s="388"/>
      <c r="BS118" s="368" t="e">
        <f>IF(ISERROR($AY118),VLOOKUP($BB118,Entf,10,FALSE),VLOOKUP($BB118,Entm,11,FALSE))</f>
        <v>#N/A</v>
      </c>
      <c r="BT118" s="369"/>
      <c r="BU118" s="369"/>
      <c r="BV118" s="369"/>
      <c r="BW118" s="370"/>
      <c r="BX118" s="368" t="e">
        <f>IF(ISERROR($AY118),VLOOKUP($BB118,Entf,17,FALSE),VLOOKUP($BB118,Entm,18,FALSE))</f>
        <v>#N/A</v>
      </c>
      <c r="BY118" s="369"/>
      <c r="BZ118" s="369"/>
      <c r="CA118" s="369"/>
      <c r="CB118" s="370"/>
      <c r="CC118" s="368" t="e">
        <f>IF(ISERROR($AY118),VLOOKUP($BB118,Entf,24,FALSE),VLOOKUP($BB118,Entm,25,FALSE))</f>
        <v>#N/A</v>
      </c>
      <c r="CD118" s="369"/>
      <c r="CE118" s="369"/>
      <c r="CF118" s="369"/>
      <c r="CG118" s="370"/>
      <c r="CH118" s="368" t="e">
        <f>IF(ISERROR($AY118),VLOOKUP($BB118,Entf,31,FALSE),VLOOKUP($BB118,Entm,32,FALSE))</f>
        <v>#N/A</v>
      </c>
      <c r="CI118" s="369"/>
      <c r="CJ118" s="369"/>
      <c r="CK118" s="370"/>
      <c r="CL118" s="368" t="e">
        <f>IF(ISERROR($AY118),VLOOKUP($BB118,Entf,34,FALSE),VLOOKUP($BB118,Entm,35,FALSE))</f>
        <v>#N/A</v>
      </c>
      <c r="CM118" s="369"/>
      <c r="CN118" s="369"/>
      <c r="CO118" s="370"/>
    </row>
    <row r="119" spans="1:93" ht="12" customHeight="1" thickBot="1">
      <c r="A119" s="69">
        <f t="shared" si="82"/>
      </c>
      <c r="B119" s="69">
        <f t="shared" si="83"/>
      </c>
      <c r="C119" s="69">
        <f t="shared" si="84"/>
      </c>
      <c r="D119" s="80">
        <f t="shared" si="85"/>
      </c>
      <c r="E119" s="98">
        <f t="shared" si="68"/>
        <v>151</v>
      </c>
      <c r="F119" s="105">
        <f t="shared" si="86"/>
        <v>0</v>
      </c>
      <c r="G119" s="106"/>
      <c r="H119" s="107"/>
      <c r="I119" s="71">
        <f t="shared" si="70"/>
        <v>0</v>
      </c>
      <c r="J119" s="78">
        <f t="shared" si="71"/>
        <v>0</v>
      </c>
      <c r="K119" s="54" t="e">
        <f t="shared" si="72"/>
        <v>#N/A</v>
      </c>
      <c r="L119" s="55">
        <f t="shared" si="73"/>
        <v>0</v>
      </c>
      <c r="M119" s="148"/>
      <c r="N119" s="58">
        <f t="shared" si="87"/>
      </c>
      <c r="O119" s="245">
        <f t="shared" si="88"/>
      </c>
      <c r="P119" s="243">
        <f t="shared" si="89"/>
      </c>
      <c r="Q119" s="254">
        <f t="shared" si="90"/>
      </c>
      <c r="R119" s="254">
        <f t="shared" si="91"/>
      </c>
      <c r="S119" s="109"/>
      <c r="T119" s="148"/>
      <c r="U119" s="58">
        <f t="shared" si="92"/>
      </c>
      <c r="V119" s="243">
        <f t="shared" si="93"/>
      </c>
      <c r="W119" s="243">
        <f t="shared" si="94"/>
      </c>
      <c r="X119" s="254">
        <f t="shared" si="95"/>
      </c>
      <c r="Y119" s="254">
        <f t="shared" si="96"/>
      </c>
      <c r="Z119" s="109"/>
      <c r="AA119" s="148"/>
      <c r="AB119" s="58">
        <f t="shared" si="97"/>
      </c>
      <c r="AC119" s="243">
        <f t="shared" si="98"/>
      </c>
      <c r="AD119" s="243">
        <f t="shared" si="99"/>
      </c>
      <c r="AE119" s="254">
        <f t="shared" si="100"/>
      </c>
      <c r="AF119" s="254">
        <f t="shared" si="101"/>
      </c>
      <c r="AG119" s="109"/>
      <c r="AH119" s="108"/>
      <c r="AI119" s="58">
        <f t="shared" si="74"/>
      </c>
      <c r="AJ119" s="109"/>
      <c r="AK119" s="108"/>
      <c r="AL119" s="126">
        <f t="shared" si="75"/>
      </c>
      <c r="AM119" s="146"/>
      <c r="AN119" s="195" t="str">
        <f t="shared" si="76"/>
        <v>　　</v>
      </c>
      <c r="AO119" s="56"/>
      <c r="AP119" s="56"/>
      <c r="AQ119" s="56"/>
      <c r="AR119" s="56"/>
      <c r="AS119" s="56"/>
      <c r="AT119" s="56"/>
      <c r="AU119" s="61"/>
      <c r="AV119" s="61"/>
      <c r="AW119" s="63"/>
      <c r="AX119" s="62"/>
      <c r="BB119" s="373"/>
      <c r="BC119" s="374"/>
      <c r="BD119" s="373"/>
      <c r="BE119" s="376"/>
      <c r="BF119" s="374"/>
      <c r="BG119" s="377" t="e">
        <f>IF(ISERROR($AY118),VLOOKUP($BB118,Entf,7,FALSE),VLOOKUP($BB118,Entm,8,FALSE))</f>
        <v>#N/A</v>
      </c>
      <c r="BH119" s="378"/>
      <c r="BI119" s="378"/>
      <c r="BJ119" s="378"/>
      <c r="BK119" s="378"/>
      <c r="BL119" s="379"/>
      <c r="BM119" s="373"/>
      <c r="BN119" s="374"/>
      <c r="BO119" s="380" t="e">
        <f>IF(ISERROR($AY118),VLOOKUP($BB118,Entf,9,FALSE),VLOOKUP($BB118,Entm,10,FALSE))</f>
        <v>#N/A</v>
      </c>
      <c r="BP119" s="381"/>
      <c r="BQ119" s="381"/>
      <c r="BR119" s="382"/>
      <c r="BS119" s="383" t="e">
        <f>IF(ISERROR($AY118),VLOOKUP($BB118,Entf,16,FALSE),VLOOKUP($BB118,Entm,17,FALSE))</f>
        <v>#N/A</v>
      </c>
      <c r="BT119" s="384"/>
      <c r="BU119" s="384"/>
      <c r="BV119" s="384"/>
      <c r="BW119" s="385"/>
      <c r="BX119" s="383" t="e">
        <f>IF(ISERROR($AY118),VLOOKUP($BB118,Entf,23,FALSE),VLOOKUP($BB118,Entm,24,FALSE))</f>
        <v>#N/A</v>
      </c>
      <c r="BY119" s="384"/>
      <c r="BZ119" s="384"/>
      <c r="CA119" s="384"/>
      <c r="CB119" s="385"/>
      <c r="CC119" s="383" t="e">
        <f>IF(ISERROR($AY118),VLOOKUP($BB118,Entf,30,FALSE),VLOOKUP($BB118,Entm,31,FALSE))</f>
        <v>#N/A</v>
      </c>
      <c r="CD119" s="384"/>
      <c r="CE119" s="384"/>
      <c r="CF119" s="384"/>
      <c r="CG119" s="385"/>
      <c r="CH119" s="383" t="e">
        <f>IF(ISERROR($AY118),VLOOKUP($BB118,Entf,33,FALSE),VLOOKUP($BB118,Entm,34,FALSE))</f>
        <v>#N/A</v>
      </c>
      <c r="CI119" s="384"/>
      <c r="CJ119" s="384"/>
      <c r="CK119" s="385"/>
      <c r="CL119" s="383" t="e">
        <f>IF(ISERROR($AY118),VLOOKUP($BB118,Entf,36,FALSE),VLOOKUP($BB118,Entm,37,FALSE))</f>
        <v>#N/A</v>
      </c>
      <c r="CM119" s="384"/>
      <c r="CN119" s="384"/>
      <c r="CO119" s="385"/>
    </row>
    <row r="120" spans="1:93" ht="12" customHeight="1" thickBot="1">
      <c r="A120" s="69">
        <f t="shared" si="82"/>
      </c>
      <c r="B120" s="69">
        <f t="shared" si="83"/>
      </c>
      <c r="C120" s="69">
        <f t="shared" si="84"/>
      </c>
      <c r="D120" s="80">
        <f t="shared" si="85"/>
      </c>
      <c r="E120" s="98">
        <f t="shared" si="68"/>
        <v>151</v>
      </c>
      <c r="F120" s="105">
        <f t="shared" si="86"/>
        <v>0</v>
      </c>
      <c r="G120" s="106"/>
      <c r="H120" s="107"/>
      <c r="I120" s="71">
        <f t="shared" si="70"/>
        <v>0</v>
      </c>
      <c r="J120" s="78">
        <f t="shared" si="71"/>
        <v>0</v>
      </c>
      <c r="K120" s="54" t="e">
        <f t="shared" si="72"/>
        <v>#N/A</v>
      </c>
      <c r="L120" s="55">
        <f t="shared" si="73"/>
        <v>0</v>
      </c>
      <c r="M120" s="148"/>
      <c r="N120" s="58">
        <f t="shared" si="87"/>
      </c>
      <c r="O120" s="245">
        <f t="shared" si="88"/>
      </c>
      <c r="P120" s="243">
        <f t="shared" si="89"/>
      </c>
      <c r="Q120" s="254">
        <f t="shared" si="90"/>
      </c>
      <c r="R120" s="254">
        <f t="shared" si="91"/>
      </c>
      <c r="S120" s="109"/>
      <c r="T120" s="148"/>
      <c r="U120" s="58">
        <f t="shared" si="92"/>
      </c>
      <c r="V120" s="243">
        <f t="shared" si="93"/>
      </c>
      <c r="W120" s="243">
        <f t="shared" si="94"/>
      </c>
      <c r="X120" s="254">
        <f t="shared" si="95"/>
      </c>
      <c r="Y120" s="254">
        <f t="shared" si="96"/>
      </c>
      <c r="Z120" s="109"/>
      <c r="AA120" s="148"/>
      <c r="AB120" s="58">
        <f t="shared" si="97"/>
      </c>
      <c r="AC120" s="243">
        <f t="shared" si="98"/>
      </c>
      <c r="AD120" s="243">
        <f t="shared" si="99"/>
      </c>
      <c r="AE120" s="254">
        <f t="shared" si="100"/>
      </c>
      <c r="AF120" s="254">
        <f t="shared" si="101"/>
      </c>
      <c r="AG120" s="109"/>
      <c r="AH120" s="108"/>
      <c r="AI120" s="58">
        <f t="shared" si="74"/>
      </c>
      <c r="AJ120" s="109"/>
      <c r="AK120" s="108"/>
      <c r="AL120" s="126">
        <f t="shared" si="75"/>
      </c>
      <c r="AM120" s="146"/>
      <c r="AN120" s="195" t="str">
        <f t="shared" si="76"/>
        <v>　　</v>
      </c>
      <c r="AO120" s="56"/>
      <c r="AP120" s="56"/>
      <c r="AQ120" s="56"/>
      <c r="AR120" s="56"/>
      <c r="AS120" s="56"/>
      <c r="AT120" s="56"/>
      <c r="AU120" s="61"/>
      <c r="AV120" s="61"/>
      <c r="AW120" s="63"/>
      <c r="AX120" s="62"/>
      <c r="AY120" s="102" t="e">
        <f>VLOOKUP(1+AY118,$C$10:$C$160,1,FALSE)</f>
        <v>#N/A</v>
      </c>
      <c r="AZ120" s="102" t="e">
        <f>IF(ISERROR(AY120),VLOOKUP(1+AZ118,$D$10:$D$160,1,FALSE),0)</f>
        <v>#N/A</v>
      </c>
      <c r="BA120" s="102">
        <v>46</v>
      </c>
      <c r="BB120" s="371" t="e">
        <f>IF(ISERROR($AY120),VLOOKUP(AZ120,Entf,3,FALSE),VLOOKUP(AY120,Entm,4,FALSE))</f>
        <v>#N/A</v>
      </c>
      <c r="BC120" s="372"/>
      <c r="BD120" s="371" t="e">
        <f>IF(ISERROR($AY120),VLOOKUP($BB120,Entf,5,FALSE),VLOOKUP($BB120,Entm,6,FALSE))</f>
        <v>#N/A</v>
      </c>
      <c r="BE120" s="375"/>
      <c r="BF120" s="372"/>
      <c r="BG120" s="371" t="e">
        <f>IF(ISERROR($AY120),VLOOKUP($BB120,Entf,6,FALSE),VLOOKUP($BB120,Entm,7,FALSE))</f>
        <v>#N/A</v>
      </c>
      <c r="BH120" s="375"/>
      <c r="BI120" s="375"/>
      <c r="BJ120" s="375"/>
      <c r="BK120" s="375"/>
      <c r="BL120" s="372"/>
      <c r="BM120" s="371">
        <f>IF(ISERROR(AY120),IF(ISERROR(AZ120),"","女"),"男")</f>
      </c>
      <c r="BN120" s="372"/>
      <c r="BO120" s="386" t="e">
        <f>IF(ISERROR($AY120),VLOOKUP($BB120,Entf,37,FALSE),VLOOKUP($BB120,Entm,38,FALSE))</f>
        <v>#N/A</v>
      </c>
      <c r="BP120" s="387"/>
      <c r="BQ120" s="387"/>
      <c r="BR120" s="388"/>
      <c r="BS120" s="368" t="e">
        <f>IF(ISERROR($AY120),VLOOKUP($BB120,Entf,10,FALSE),VLOOKUP($BB120,Entm,11,FALSE))</f>
        <v>#N/A</v>
      </c>
      <c r="BT120" s="369"/>
      <c r="BU120" s="369"/>
      <c r="BV120" s="369"/>
      <c r="BW120" s="370"/>
      <c r="BX120" s="368" t="e">
        <f>IF(ISERROR($AY120),VLOOKUP($BB120,Entf,17,FALSE),VLOOKUP($BB120,Entm,18,FALSE))</f>
        <v>#N/A</v>
      </c>
      <c r="BY120" s="369"/>
      <c r="BZ120" s="369"/>
      <c r="CA120" s="369"/>
      <c r="CB120" s="370"/>
      <c r="CC120" s="368" t="e">
        <f>IF(ISERROR($AY120),VLOOKUP($BB120,Entf,24,FALSE),VLOOKUP($BB120,Entm,25,FALSE))</f>
        <v>#N/A</v>
      </c>
      <c r="CD120" s="369"/>
      <c r="CE120" s="369"/>
      <c r="CF120" s="369"/>
      <c r="CG120" s="370"/>
      <c r="CH120" s="368" t="e">
        <f>IF(ISERROR($AY120),VLOOKUP($BB120,Entf,31,FALSE),VLOOKUP($BB120,Entm,32,FALSE))</f>
        <v>#N/A</v>
      </c>
      <c r="CI120" s="369"/>
      <c r="CJ120" s="369"/>
      <c r="CK120" s="370"/>
      <c r="CL120" s="368" t="e">
        <f>IF(ISERROR($AY120),VLOOKUP($BB120,Entf,34,FALSE),VLOOKUP($BB120,Entm,35,FALSE))</f>
        <v>#N/A</v>
      </c>
      <c r="CM120" s="369"/>
      <c r="CN120" s="369"/>
      <c r="CO120" s="370"/>
    </row>
    <row r="121" spans="1:93" ht="12" customHeight="1" thickBot="1">
      <c r="A121" s="69">
        <f t="shared" si="82"/>
      </c>
      <c r="B121" s="69">
        <f t="shared" si="83"/>
      </c>
      <c r="C121" s="69">
        <f t="shared" si="84"/>
      </c>
      <c r="D121" s="80">
        <f t="shared" si="85"/>
      </c>
      <c r="E121" s="98">
        <f t="shared" si="68"/>
        <v>151</v>
      </c>
      <c r="F121" s="105">
        <f t="shared" si="86"/>
        <v>0</v>
      </c>
      <c r="G121" s="106"/>
      <c r="H121" s="107"/>
      <c r="I121" s="71">
        <f t="shared" si="70"/>
        <v>0</v>
      </c>
      <c r="J121" s="78">
        <f t="shared" si="71"/>
        <v>0</v>
      </c>
      <c r="K121" s="54" t="e">
        <f t="shared" si="72"/>
        <v>#N/A</v>
      </c>
      <c r="L121" s="55">
        <f t="shared" si="73"/>
        <v>0</v>
      </c>
      <c r="M121" s="148"/>
      <c r="N121" s="58">
        <f t="shared" si="87"/>
      </c>
      <c r="O121" s="245">
        <f t="shared" si="88"/>
      </c>
      <c r="P121" s="243">
        <f t="shared" si="89"/>
      </c>
      <c r="Q121" s="254">
        <f t="shared" si="90"/>
      </c>
      <c r="R121" s="254">
        <f t="shared" si="91"/>
      </c>
      <c r="S121" s="109"/>
      <c r="T121" s="148"/>
      <c r="U121" s="58">
        <f t="shared" si="92"/>
      </c>
      <c r="V121" s="243">
        <f t="shared" si="93"/>
      </c>
      <c r="W121" s="243">
        <f t="shared" si="94"/>
      </c>
      <c r="X121" s="254">
        <f t="shared" si="95"/>
      </c>
      <c r="Y121" s="254">
        <f t="shared" si="96"/>
      </c>
      <c r="Z121" s="109"/>
      <c r="AA121" s="148"/>
      <c r="AB121" s="58">
        <f t="shared" si="97"/>
      </c>
      <c r="AC121" s="243">
        <f t="shared" si="98"/>
      </c>
      <c r="AD121" s="243">
        <f t="shared" si="99"/>
      </c>
      <c r="AE121" s="254">
        <f t="shared" si="100"/>
      </c>
      <c r="AF121" s="254">
        <f t="shared" si="101"/>
      </c>
      <c r="AG121" s="109"/>
      <c r="AH121" s="108"/>
      <c r="AI121" s="58">
        <f t="shared" si="74"/>
      </c>
      <c r="AJ121" s="109"/>
      <c r="AK121" s="108"/>
      <c r="AL121" s="126">
        <f t="shared" si="75"/>
      </c>
      <c r="AM121" s="146"/>
      <c r="AN121" s="195" t="str">
        <f t="shared" si="76"/>
        <v>　　</v>
      </c>
      <c r="AO121" s="56"/>
      <c r="AP121" s="56"/>
      <c r="AQ121" s="56"/>
      <c r="AR121" s="56"/>
      <c r="AS121" s="56"/>
      <c r="AT121" s="56"/>
      <c r="AU121" s="61"/>
      <c r="AV121" s="61"/>
      <c r="AW121" s="63"/>
      <c r="AX121" s="62"/>
      <c r="BB121" s="373"/>
      <c r="BC121" s="374"/>
      <c r="BD121" s="373"/>
      <c r="BE121" s="376"/>
      <c r="BF121" s="374"/>
      <c r="BG121" s="377" t="e">
        <f>IF(ISERROR($AY120),VLOOKUP($BB120,Entf,7,FALSE),VLOOKUP($BB120,Entm,8,FALSE))</f>
        <v>#N/A</v>
      </c>
      <c r="BH121" s="378"/>
      <c r="BI121" s="378"/>
      <c r="BJ121" s="378"/>
      <c r="BK121" s="378"/>
      <c r="BL121" s="379"/>
      <c r="BM121" s="373"/>
      <c r="BN121" s="374"/>
      <c r="BO121" s="380" t="e">
        <f>IF(ISERROR($AY120),VLOOKUP($BB120,Entf,9,FALSE),VLOOKUP($BB120,Entm,10,FALSE))</f>
        <v>#N/A</v>
      </c>
      <c r="BP121" s="381"/>
      <c r="BQ121" s="381"/>
      <c r="BR121" s="382"/>
      <c r="BS121" s="383" t="e">
        <f>IF(ISERROR($AY120),VLOOKUP($BB120,Entf,16,FALSE),VLOOKUP($BB120,Entm,17,FALSE))</f>
        <v>#N/A</v>
      </c>
      <c r="BT121" s="384"/>
      <c r="BU121" s="384"/>
      <c r="BV121" s="384"/>
      <c r="BW121" s="385"/>
      <c r="BX121" s="383" t="e">
        <f>IF(ISERROR($AY120),VLOOKUP($BB120,Entf,23,FALSE),VLOOKUP($BB120,Entm,24,FALSE))</f>
        <v>#N/A</v>
      </c>
      <c r="BY121" s="384"/>
      <c r="BZ121" s="384"/>
      <c r="CA121" s="384"/>
      <c r="CB121" s="385"/>
      <c r="CC121" s="383" t="e">
        <f>IF(ISERROR($AY120),VLOOKUP($BB120,Entf,30,FALSE),VLOOKUP($BB120,Entm,31,FALSE))</f>
        <v>#N/A</v>
      </c>
      <c r="CD121" s="384"/>
      <c r="CE121" s="384"/>
      <c r="CF121" s="384"/>
      <c r="CG121" s="385"/>
      <c r="CH121" s="383" t="e">
        <f>IF(ISERROR($AY120),VLOOKUP($BB120,Entf,33,FALSE),VLOOKUP($BB120,Entm,34,FALSE))</f>
        <v>#N/A</v>
      </c>
      <c r="CI121" s="384"/>
      <c r="CJ121" s="384"/>
      <c r="CK121" s="385"/>
      <c r="CL121" s="383" t="e">
        <f>IF(ISERROR($AY120),VLOOKUP($BB120,Entf,36,FALSE),VLOOKUP($BB120,Entm,37,FALSE))</f>
        <v>#N/A</v>
      </c>
      <c r="CM121" s="384"/>
      <c r="CN121" s="384"/>
      <c r="CO121" s="385"/>
    </row>
    <row r="122" spans="1:93" ht="12" customHeight="1" thickBot="1">
      <c r="A122" s="69">
        <f t="shared" si="82"/>
      </c>
      <c r="B122" s="69">
        <f t="shared" si="83"/>
      </c>
      <c r="C122" s="69">
        <f t="shared" si="84"/>
      </c>
      <c r="D122" s="80">
        <f t="shared" si="85"/>
      </c>
      <c r="E122" s="98">
        <f t="shared" si="68"/>
        <v>151</v>
      </c>
      <c r="F122" s="105">
        <f t="shared" si="86"/>
        <v>0</v>
      </c>
      <c r="G122" s="106"/>
      <c r="H122" s="107"/>
      <c r="I122" s="71">
        <f t="shared" si="70"/>
        <v>0</v>
      </c>
      <c r="J122" s="78">
        <f t="shared" si="71"/>
        <v>0</v>
      </c>
      <c r="K122" s="54" t="e">
        <f t="shared" si="72"/>
        <v>#N/A</v>
      </c>
      <c r="L122" s="55">
        <f t="shared" si="73"/>
        <v>0</v>
      </c>
      <c r="M122" s="148"/>
      <c r="N122" s="58">
        <f t="shared" si="87"/>
      </c>
      <c r="O122" s="245">
        <f t="shared" si="88"/>
      </c>
      <c r="P122" s="243">
        <f t="shared" si="89"/>
      </c>
      <c r="Q122" s="254">
        <f t="shared" si="90"/>
      </c>
      <c r="R122" s="254">
        <f t="shared" si="91"/>
      </c>
      <c r="S122" s="109"/>
      <c r="T122" s="148"/>
      <c r="U122" s="58">
        <f t="shared" si="92"/>
      </c>
      <c r="V122" s="243">
        <f t="shared" si="93"/>
      </c>
      <c r="W122" s="243">
        <f t="shared" si="94"/>
      </c>
      <c r="X122" s="254">
        <f t="shared" si="95"/>
      </c>
      <c r="Y122" s="254">
        <f t="shared" si="96"/>
      </c>
      <c r="Z122" s="109"/>
      <c r="AA122" s="148"/>
      <c r="AB122" s="58">
        <f t="shared" si="97"/>
      </c>
      <c r="AC122" s="243">
        <f t="shared" si="98"/>
      </c>
      <c r="AD122" s="243">
        <f t="shared" si="99"/>
      </c>
      <c r="AE122" s="254">
        <f t="shared" si="100"/>
      </c>
      <c r="AF122" s="254">
        <f t="shared" si="101"/>
      </c>
      <c r="AG122" s="109"/>
      <c r="AH122" s="108"/>
      <c r="AI122" s="58">
        <f t="shared" si="74"/>
      </c>
      <c r="AJ122" s="109"/>
      <c r="AK122" s="108"/>
      <c r="AL122" s="126">
        <f t="shared" si="75"/>
      </c>
      <c r="AM122" s="146"/>
      <c r="AN122" s="195" t="str">
        <f t="shared" si="76"/>
        <v>　　</v>
      </c>
      <c r="AO122" s="56"/>
      <c r="AP122" s="56"/>
      <c r="AQ122" s="56"/>
      <c r="AR122" s="56"/>
      <c r="AS122" s="56"/>
      <c r="AT122" s="56"/>
      <c r="AU122" s="61"/>
      <c r="AV122" s="61"/>
      <c r="AW122" s="63"/>
      <c r="AX122" s="62"/>
      <c r="AY122" s="102" t="e">
        <f>VLOOKUP(1+AY120,$C$10:$C$160,1,FALSE)</f>
        <v>#N/A</v>
      </c>
      <c r="AZ122" s="102" t="e">
        <f>IF(ISERROR(AY122),VLOOKUP(1+AZ120,$D$10:$D$160,1,FALSE),0)</f>
        <v>#N/A</v>
      </c>
      <c r="BA122" s="102">
        <v>47</v>
      </c>
      <c r="BB122" s="371" t="e">
        <f>IF(ISERROR($AY122),VLOOKUP(AZ122,Entf,3,FALSE),VLOOKUP(AY122,Entm,4,FALSE))</f>
        <v>#N/A</v>
      </c>
      <c r="BC122" s="372"/>
      <c r="BD122" s="371" t="e">
        <f>IF(ISERROR($AY122),VLOOKUP($BB122,Entf,5,FALSE),VLOOKUP($BB122,Entm,6,FALSE))</f>
        <v>#N/A</v>
      </c>
      <c r="BE122" s="375"/>
      <c r="BF122" s="372"/>
      <c r="BG122" s="371" t="e">
        <f>IF(ISERROR($AY122),VLOOKUP($BB122,Entf,6,FALSE),VLOOKUP($BB122,Entm,7,FALSE))</f>
        <v>#N/A</v>
      </c>
      <c r="BH122" s="375"/>
      <c r="BI122" s="375"/>
      <c r="BJ122" s="375"/>
      <c r="BK122" s="375"/>
      <c r="BL122" s="372"/>
      <c r="BM122" s="371">
        <f>IF(ISERROR(AY122),IF(ISERROR(AZ122),"","女"),"男")</f>
      </c>
      <c r="BN122" s="372"/>
      <c r="BO122" s="386" t="e">
        <f>IF(ISERROR($AY122),VLOOKUP($BB122,Entf,37,FALSE),VLOOKUP($BB122,Entm,38,FALSE))</f>
        <v>#N/A</v>
      </c>
      <c r="BP122" s="387"/>
      <c r="BQ122" s="387"/>
      <c r="BR122" s="388"/>
      <c r="BS122" s="368" t="e">
        <f>IF(ISERROR($AY122),VLOOKUP($BB122,Entf,10,FALSE),VLOOKUP($BB122,Entm,11,FALSE))</f>
        <v>#N/A</v>
      </c>
      <c r="BT122" s="369"/>
      <c r="BU122" s="369"/>
      <c r="BV122" s="369"/>
      <c r="BW122" s="370"/>
      <c r="BX122" s="368" t="e">
        <f>IF(ISERROR($AY122),VLOOKUP($BB122,Entf,17,FALSE),VLOOKUP($BB122,Entm,18,FALSE))</f>
        <v>#N/A</v>
      </c>
      <c r="BY122" s="369"/>
      <c r="BZ122" s="369"/>
      <c r="CA122" s="369"/>
      <c r="CB122" s="370"/>
      <c r="CC122" s="368" t="e">
        <f>IF(ISERROR($AY122),VLOOKUP($BB122,Entf,24,FALSE),VLOOKUP($BB122,Entm,25,FALSE))</f>
        <v>#N/A</v>
      </c>
      <c r="CD122" s="369"/>
      <c r="CE122" s="369"/>
      <c r="CF122" s="369"/>
      <c r="CG122" s="370"/>
      <c r="CH122" s="368" t="e">
        <f>IF(ISERROR($AY122),VLOOKUP($BB122,Entf,31,FALSE),VLOOKUP($BB122,Entm,32,FALSE))</f>
        <v>#N/A</v>
      </c>
      <c r="CI122" s="369"/>
      <c r="CJ122" s="369"/>
      <c r="CK122" s="370"/>
      <c r="CL122" s="368" t="e">
        <f>IF(ISERROR($AY122),VLOOKUP($BB122,Entf,34,FALSE),VLOOKUP($BB122,Entm,35,FALSE))</f>
        <v>#N/A</v>
      </c>
      <c r="CM122" s="369"/>
      <c r="CN122" s="369"/>
      <c r="CO122" s="370"/>
    </row>
    <row r="123" spans="1:93" ht="12" customHeight="1" thickBot="1">
      <c r="A123" s="69">
        <f t="shared" si="82"/>
      </c>
      <c r="B123" s="69">
        <f t="shared" si="83"/>
      </c>
      <c r="C123" s="69">
        <f t="shared" si="84"/>
      </c>
      <c r="D123" s="80">
        <f t="shared" si="85"/>
      </c>
      <c r="E123" s="98">
        <f t="shared" si="68"/>
        <v>151</v>
      </c>
      <c r="F123" s="105">
        <f t="shared" si="86"/>
        <v>0</v>
      </c>
      <c r="G123" s="106"/>
      <c r="H123" s="107"/>
      <c r="I123" s="71">
        <f t="shared" si="70"/>
        <v>0</v>
      </c>
      <c r="J123" s="78">
        <f t="shared" si="71"/>
        <v>0</v>
      </c>
      <c r="K123" s="54" t="e">
        <f t="shared" si="72"/>
        <v>#N/A</v>
      </c>
      <c r="L123" s="55">
        <f t="shared" si="73"/>
        <v>0</v>
      </c>
      <c r="M123" s="148"/>
      <c r="N123" s="58">
        <f t="shared" si="87"/>
      </c>
      <c r="O123" s="245">
        <f t="shared" si="88"/>
      </c>
      <c r="P123" s="243">
        <f t="shared" si="89"/>
      </c>
      <c r="Q123" s="254">
        <f t="shared" si="90"/>
      </c>
      <c r="R123" s="254">
        <f t="shared" si="91"/>
      </c>
      <c r="S123" s="109"/>
      <c r="T123" s="148"/>
      <c r="U123" s="58">
        <f t="shared" si="92"/>
      </c>
      <c r="V123" s="243">
        <f t="shared" si="93"/>
      </c>
      <c r="W123" s="243">
        <f t="shared" si="94"/>
      </c>
      <c r="X123" s="254">
        <f t="shared" si="95"/>
      </c>
      <c r="Y123" s="254">
        <f t="shared" si="96"/>
      </c>
      <c r="Z123" s="109"/>
      <c r="AA123" s="148"/>
      <c r="AB123" s="58">
        <f t="shared" si="97"/>
      </c>
      <c r="AC123" s="243">
        <f t="shared" si="98"/>
      </c>
      <c r="AD123" s="243">
        <f t="shared" si="99"/>
      </c>
      <c r="AE123" s="254">
        <f t="shared" si="100"/>
      </c>
      <c r="AF123" s="254">
        <f t="shared" si="101"/>
      </c>
      <c r="AG123" s="109"/>
      <c r="AH123" s="108"/>
      <c r="AI123" s="58">
        <f t="shared" si="74"/>
      </c>
      <c r="AJ123" s="109"/>
      <c r="AK123" s="108"/>
      <c r="AL123" s="126">
        <f t="shared" si="75"/>
      </c>
      <c r="AM123" s="146"/>
      <c r="AN123" s="195" t="str">
        <f t="shared" si="76"/>
        <v>　　</v>
      </c>
      <c r="AO123" s="56"/>
      <c r="AP123" s="56"/>
      <c r="AQ123" s="56"/>
      <c r="AR123" s="56"/>
      <c r="AS123" s="56"/>
      <c r="AT123" s="56"/>
      <c r="AU123" s="61"/>
      <c r="AV123" s="61"/>
      <c r="AW123" s="63"/>
      <c r="AX123" s="62"/>
      <c r="BB123" s="373"/>
      <c r="BC123" s="374"/>
      <c r="BD123" s="373"/>
      <c r="BE123" s="376"/>
      <c r="BF123" s="374"/>
      <c r="BG123" s="377" t="e">
        <f>IF(ISERROR($AY122),VLOOKUP($BB122,Entf,7,FALSE),VLOOKUP($BB122,Entm,8,FALSE))</f>
        <v>#N/A</v>
      </c>
      <c r="BH123" s="378"/>
      <c r="BI123" s="378"/>
      <c r="BJ123" s="378"/>
      <c r="BK123" s="378"/>
      <c r="BL123" s="379"/>
      <c r="BM123" s="373"/>
      <c r="BN123" s="374"/>
      <c r="BO123" s="380" t="e">
        <f>IF(ISERROR($AY122),VLOOKUP($BB122,Entf,9,FALSE),VLOOKUP($BB122,Entm,10,FALSE))</f>
        <v>#N/A</v>
      </c>
      <c r="BP123" s="381"/>
      <c r="BQ123" s="381"/>
      <c r="BR123" s="382"/>
      <c r="BS123" s="383" t="e">
        <f>IF(ISERROR($AY122),VLOOKUP($BB122,Entf,16,FALSE),VLOOKUP($BB122,Entm,17,FALSE))</f>
        <v>#N/A</v>
      </c>
      <c r="BT123" s="384"/>
      <c r="BU123" s="384"/>
      <c r="BV123" s="384"/>
      <c r="BW123" s="385"/>
      <c r="BX123" s="383" t="e">
        <f>IF(ISERROR($AY122),VLOOKUP($BB122,Entf,23,FALSE),VLOOKUP($BB122,Entm,24,FALSE))</f>
        <v>#N/A</v>
      </c>
      <c r="BY123" s="384"/>
      <c r="BZ123" s="384"/>
      <c r="CA123" s="384"/>
      <c r="CB123" s="385"/>
      <c r="CC123" s="383" t="e">
        <f>IF(ISERROR($AY122),VLOOKUP($BB122,Entf,30,FALSE),VLOOKUP($BB122,Entm,31,FALSE))</f>
        <v>#N/A</v>
      </c>
      <c r="CD123" s="384"/>
      <c r="CE123" s="384"/>
      <c r="CF123" s="384"/>
      <c r="CG123" s="385"/>
      <c r="CH123" s="383" t="e">
        <f>IF(ISERROR($AY122),VLOOKUP($BB122,Entf,33,FALSE),VLOOKUP($BB122,Entm,34,FALSE))</f>
        <v>#N/A</v>
      </c>
      <c r="CI123" s="384"/>
      <c r="CJ123" s="384"/>
      <c r="CK123" s="385"/>
      <c r="CL123" s="383" t="e">
        <f>IF(ISERROR($AY122),VLOOKUP($BB122,Entf,36,FALSE),VLOOKUP($BB122,Entm,37,FALSE))</f>
        <v>#N/A</v>
      </c>
      <c r="CM123" s="384"/>
      <c r="CN123" s="384"/>
      <c r="CO123" s="385"/>
    </row>
    <row r="124" spans="1:93" ht="12" customHeight="1" thickBot="1">
      <c r="A124" s="69">
        <f t="shared" si="82"/>
      </c>
      <c r="B124" s="69">
        <f t="shared" si="83"/>
      </c>
      <c r="C124" s="69">
        <f t="shared" si="84"/>
      </c>
      <c r="D124" s="80">
        <f t="shared" si="85"/>
      </c>
      <c r="E124" s="98">
        <f t="shared" si="68"/>
        <v>151</v>
      </c>
      <c r="F124" s="105">
        <f t="shared" si="86"/>
        <v>0</v>
      </c>
      <c r="G124" s="106"/>
      <c r="H124" s="107"/>
      <c r="I124" s="71">
        <f t="shared" si="70"/>
        <v>0</v>
      </c>
      <c r="J124" s="78">
        <f t="shared" si="71"/>
        <v>0</v>
      </c>
      <c r="K124" s="54" t="e">
        <f t="shared" si="72"/>
        <v>#N/A</v>
      </c>
      <c r="L124" s="55">
        <f t="shared" si="73"/>
        <v>0</v>
      </c>
      <c r="M124" s="148"/>
      <c r="N124" s="58">
        <f t="shared" si="87"/>
      </c>
      <c r="O124" s="245">
        <f t="shared" si="88"/>
      </c>
      <c r="P124" s="243">
        <f t="shared" si="89"/>
      </c>
      <c r="Q124" s="254">
        <f t="shared" si="90"/>
      </c>
      <c r="R124" s="254">
        <f t="shared" si="91"/>
      </c>
      <c r="S124" s="109"/>
      <c r="T124" s="148"/>
      <c r="U124" s="58">
        <f t="shared" si="92"/>
      </c>
      <c r="V124" s="243">
        <f t="shared" si="93"/>
      </c>
      <c r="W124" s="243">
        <f t="shared" si="94"/>
      </c>
      <c r="X124" s="254">
        <f t="shared" si="95"/>
      </c>
      <c r="Y124" s="254">
        <f t="shared" si="96"/>
      </c>
      <c r="Z124" s="109"/>
      <c r="AA124" s="148"/>
      <c r="AB124" s="58">
        <f t="shared" si="97"/>
      </c>
      <c r="AC124" s="243">
        <f t="shared" si="98"/>
      </c>
      <c r="AD124" s="243">
        <f t="shared" si="99"/>
      </c>
      <c r="AE124" s="254">
        <f t="shared" si="100"/>
      </c>
      <c r="AF124" s="254">
        <f t="shared" si="101"/>
      </c>
      <c r="AG124" s="109"/>
      <c r="AH124" s="108"/>
      <c r="AI124" s="58">
        <f t="shared" si="74"/>
      </c>
      <c r="AJ124" s="109"/>
      <c r="AK124" s="108"/>
      <c r="AL124" s="126">
        <f t="shared" si="75"/>
      </c>
      <c r="AM124" s="146"/>
      <c r="AN124" s="195" t="str">
        <f t="shared" si="76"/>
        <v>　　</v>
      </c>
      <c r="AO124" s="56"/>
      <c r="AP124" s="56"/>
      <c r="AQ124" s="56"/>
      <c r="AR124" s="56"/>
      <c r="AS124" s="56"/>
      <c r="AT124" s="56"/>
      <c r="AU124" s="61"/>
      <c r="AV124" s="61"/>
      <c r="AW124" s="63"/>
      <c r="AX124" s="62"/>
      <c r="AY124" s="102" t="e">
        <f>VLOOKUP(1+AY122,$C$10:$C$160,1,FALSE)</f>
        <v>#N/A</v>
      </c>
      <c r="AZ124" s="102" t="e">
        <f>IF(ISERROR(AY124),VLOOKUP(1+AZ122,$D$10:$D$160,1,FALSE),0)</f>
        <v>#N/A</v>
      </c>
      <c r="BA124" s="102">
        <v>48</v>
      </c>
      <c r="BB124" s="371" t="e">
        <f>IF(ISERROR($AY124),VLOOKUP(AZ124,Entf,3,FALSE),VLOOKUP(AY124,Entm,4,FALSE))</f>
        <v>#N/A</v>
      </c>
      <c r="BC124" s="372"/>
      <c r="BD124" s="371" t="e">
        <f>IF(ISERROR($AY124),VLOOKUP($BB124,Entf,5,FALSE),VLOOKUP($BB124,Entm,6,FALSE))</f>
        <v>#N/A</v>
      </c>
      <c r="BE124" s="375"/>
      <c r="BF124" s="372"/>
      <c r="BG124" s="371" t="e">
        <f>IF(ISERROR($AY124),VLOOKUP($BB124,Entf,6,FALSE),VLOOKUP($BB124,Entm,7,FALSE))</f>
        <v>#N/A</v>
      </c>
      <c r="BH124" s="375"/>
      <c r="BI124" s="375"/>
      <c r="BJ124" s="375"/>
      <c r="BK124" s="375"/>
      <c r="BL124" s="372"/>
      <c r="BM124" s="371">
        <f>IF(ISERROR(AY124),IF(ISERROR(AZ124),"","女"),"男")</f>
      </c>
      <c r="BN124" s="372"/>
      <c r="BO124" s="386" t="e">
        <f>IF(ISERROR($AY124),VLOOKUP($BB124,Entf,37,FALSE),VLOOKUP($BB124,Entm,38,FALSE))</f>
        <v>#N/A</v>
      </c>
      <c r="BP124" s="387"/>
      <c r="BQ124" s="387"/>
      <c r="BR124" s="388"/>
      <c r="BS124" s="368" t="e">
        <f>IF(ISERROR($AY124),VLOOKUP($BB124,Entf,10,FALSE),VLOOKUP($BB124,Entm,11,FALSE))</f>
        <v>#N/A</v>
      </c>
      <c r="BT124" s="369"/>
      <c r="BU124" s="369"/>
      <c r="BV124" s="369"/>
      <c r="BW124" s="370"/>
      <c r="BX124" s="368" t="e">
        <f>IF(ISERROR($AY124),VLOOKUP($BB124,Entf,17,FALSE),VLOOKUP($BB124,Entm,18,FALSE))</f>
        <v>#N/A</v>
      </c>
      <c r="BY124" s="369"/>
      <c r="BZ124" s="369"/>
      <c r="CA124" s="369"/>
      <c r="CB124" s="370"/>
      <c r="CC124" s="368" t="e">
        <f>IF(ISERROR($AY124),VLOOKUP($BB124,Entf,24,FALSE),VLOOKUP($BB124,Entm,25,FALSE))</f>
        <v>#N/A</v>
      </c>
      <c r="CD124" s="369"/>
      <c r="CE124" s="369"/>
      <c r="CF124" s="369"/>
      <c r="CG124" s="370"/>
      <c r="CH124" s="368" t="e">
        <f>IF(ISERROR($AY124),VLOOKUP($BB124,Entf,31,FALSE),VLOOKUP($BB124,Entm,32,FALSE))</f>
        <v>#N/A</v>
      </c>
      <c r="CI124" s="369"/>
      <c r="CJ124" s="369"/>
      <c r="CK124" s="370"/>
      <c r="CL124" s="368" t="e">
        <f>IF(ISERROR($AY124),VLOOKUP($BB124,Entf,34,FALSE),VLOOKUP($BB124,Entm,35,FALSE))</f>
        <v>#N/A</v>
      </c>
      <c r="CM124" s="369"/>
      <c r="CN124" s="369"/>
      <c r="CO124" s="370"/>
    </row>
    <row r="125" spans="1:93" ht="12" customHeight="1" thickBot="1">
      <c r="A125" s="69">
        <f t="shared" si="82"/>
      </c>
      <c r="B125" s="69">
        <f t="shared" si="83"/>
      </c>
      <c r="C125" s="69">
        <f t="shared" si="84"/>
      </c>
      <c r="D125" s="80">
        <f t="shared" si="85"/>
      </c>
      <c r="E125" s="98">
        <f t="shared" si="68"/>
        <v>151</v>
      </c>
      <c r="F125" s="105">
        <f t="shared" si="86"/>
        <v>0</v>
      </c>
      <c r="G125" s="106"/>
      <c r="H125" s="107"/>
      <c r="I125" s="71">
        <f t="shared" si="70"/>
        <v>0</v>
      </c>
      <c r="J125" s="78">
        <f t="shared" si="71"/>
        <v>0</v>
      </c>
      <c r="K125" s="54" t="e">
        <f t="shared" si="72"/>
        <v>#N/A</v>
      </c>
      <c r="L125" s="55">
        <f t="shared" si="73"/>
        <v>0</v>
      </c>
      <c r="M125" s="148"/>
      <c r="N125" s="58">
        <f t="shared" si="87"/>
      </c>
      <c r="O125" s="245">
        <f t="shared" si="88"/>
      </c>
      <c r="P125" s="243">
        <f t="shared" si="89"/>
      </c>
      <c r="Q125" s="254">
        <f t="shared" si="90"/>
      </c>
      <c r="R125" s="254">
        <f t="shared" si="91"/>
      </c>
      <c r="S125" s="109"/>
      <c r="T125" s="148"/>
      <c r="U125" s="58">
        <f t="shared" si="92"/>
      </c>
      <c r="V125" s="243">
        <f t="shared" si="93"/>
      </c>
      <c r="W125" s="243">
        <f t="shared" si="94"/>
      </c>
      <c r="X125" s="254">
        <f t="shared" si="95"/>
      </c>
      <c r="Y125" s="254">
        <f t="shared" si="96"/>
      </c>
      <c r="Z125" s="109"/>
      <c r="AA125" s="148"/>
      <c r="AB125" s="58">
        <f t="shared" si="97"/>
      </c>
      <c r="AC125" s="243">
        <f t="shared" si="98"/>
      </c>
      <c r="AD125" s="243">
        <f t="shared" si="99"/>
      </c>
      <c r="AE125" s="254">
        <f t="shared" si="100"/>
      </c>
      <c r="AF125" s="254">
        <f t="shared" si="101"/>
      </c>
      <c r="AG125" s="109"/>
      <c r="AH125" s="108"/>
      <c r="AI125" s="58">
        <f t="shared" si="74"/>
      </c>
      <c r="AJ125" s="109"/>
      <c r="AK125" s="108"/>
      <c r="AL125" s="126">
        <f t="shared" si="75"/>
      </c>
      <c r="AM125" s="146"/>
      <c r="AN125" s="195" t="str">
        <f t="shared" si="76"/>
        <v>　　</v>
      </c>
      <c r="AO125" s="56"/>
      <c r="AP125" s="56"/>
      <c r="AQ125" s="56"/>
      <c r="AR125" s="56"/>
      <c r="AS125" s="56"/>
      <c r="AT125" s="56"/>
      <c r="AU125" s="61"/>
      <c r="AV125" s="61"/>
      <c r="AW125" s="63"/>
      <c r="AX125" s="62"/>
      <c r="BB125" s="373"/>
      <c r="BC125" s="374"/>
      <c r="BD125" s="373"/>
      <c r="BE125" s="376"/>
      <c r="BF125" s="374"/>
      <c r="BG125" s="377" t="e">
        <f>IF(ISERROR($AY124),VLOOKUP($BB124,Entf,7,FALSE),VLOOKUP($BB124,Entm,8,FALSE))</f>
        <v>#N/A</v>
      </c>
      <c r="BH125" s="378"/>
      <c r="BI125" s="378"/>
      <c r="BJ125" s="378"/>
      <c r="BK125" s="378"/>
      <c r="BL125" s="379"/>
      <c r="BM125" s="373"/>
      <c r="BN125" s="374"/>
      <c r="BO125" s="380" t="e">
        <f>IF(ISERROR($AY124),VLOOKUP($BB124,Entf,9,FALSE),VLOOKUP($BB124,Entm,10,FALSE))</f>
        <v>#N/A</v>
      </c>
      <c r="BP125" s="381"/>
      <c r="BQ125" s="381"/>
      <c r="BR125" s="382"/>
      <c r="BS125" s="383" t="e">
        <f>IF(ISERROR($AY124),VLOOKUP($BB124,Entf,16,FALSE),VLOOKUP($BB124,Entm,17,FALSE))</f>
        <v>#N/A</v>
      </c>
      <c r="BT125" s="384"/>
      <c r="BU125" s="384"/>
      <c r="BV125" s="384"/>
      <c r="BW125" s="385"/>
      <c r="BX125" s="383" t="e">
        <f>IF(ISERROR($AY124),VLOOKUP($BB124,Entf,23,FALSE),VLOOKUP($BB124,Entm,24,FALSE))</f>
        <v>#N/A</v>
      </c>
      <c r="BY125" s="384"/>
      <c r="BZ125" s="384"/>
      <c r="CA125" s="384"/>
      <c r="CB125" s="385"/>
      <c r="CC125" s="383" t="e">
        <f>IF(ISERROR($AY124),VLOOKUP($BB124,Entf,30,FALSE),VLOOKUP($BB124,Entm,31,FALSE))</f>
        <v>#N/A</v>
      </c>
      <c r="CD125" s="384"/>
      <c r="CE125" s="384"/>
      <c r="CF125" s="384"/>
      <c r="CG125" s="385"/>
      <c r="CH125" s="383" t="e">
        <f>IF(ISERROR($AY124),VLOOKUP($BB124,Entf,33,FALSE),VLOOKUP($BB124,Entm,34,FALSE))</f>
        <v>#N/A</v>
      </c>
      <c r="CI125" s="384"/>
      <c r="CJ125" s="384"/>
      <c r="CK125" s="385"/>
      <c r="CL125" s="383" t="e">
        <f>IF(ISERROR($AY124),VLOOKUP($BB124,Entf,36,FALSE),VLOOKUP($BB124,Entm,37,FALSE))</f>
        <v>#N/A</v>
      </c>
      <c r="CM125" s="384"/>
      <c r="CN125" s="384"/>
      <c r="CO125" s="385"/>
    </row>
    <row r="126" spans="1:93" ht="12" customHeight="1" thickBot="1">
      <c r="A126" s="69">
        <f t="shared" si="82"/>
      </c>
      <c r="B126" s="69">
        <f t="shared" si="83"/>
      </c>
      <c r="C126" s="69">
        <f t="shared" si="84"/>
      </c>
      <c r="D126" s="80">
        <f t="shared" si="85"/>
      </c>
      <c r="E126" s="98">
        <f t="shared" si="68"/>
        <v>151</v>
      </c>
      <c r="F126" s="105">
        <f t="shared" si="86"/>
        <v>0</v>
      </c>
      <c r="G126" s="106"/>
      <c r="H126" s="107"/>
      <c r="I126" s="71">
        <f t="shared" si="70"/>
        <v>0</v>
      </c>
      <c r="J126" s="78">
        <f t="shared" si="71"/>
        <v>0</v>
      </c>
      <c r="K126" s="54" t="e">
        <f t="shared" si="72"/>
        <v>#N/A</v>
      </c>
      <c r="L126" s="55">
        <f t="shared" si="73"/>
        <v>0</v>
      </c>
      <c r="M126" s="148"/>
      <c r="N126" s="58">
        <f t="shared" si="87"/>
      </c>
      <c r="O126" s="245">
        <f t="shared" si="88"/>
      </c>
      <c r="P126" s="243">
        <f t="shared" si="89"/>
      </c>
      <c r="Q126" s="254">
        <f t="shared" si="90"/>
      </c>
      <c r="R126" s="254">
        <f t="shared" si="91"/>
      </c>
      <c r="S126" s="109"/>
      <c r="T126" s="148"/>
      <c r="U126" s="58">
        <f t="shared" si="92"/>
      </c>
      <c r="V126" s="243">
        <f t="shared" si="93"/>
      </c>
      <c r="W126" s="243">
        <f t="shared" si="94"/>
      </c>
      <c r="X126" s="254">
        <f t="shared" si="95"/>
      </c>
      <c r="Y126" s="254">
        <f t="shared" si="96"/>
      </c>
      <c r="Z126" s="109"/>
      <c r="AA126" s="148"/>
      <c r="AB126" s="58">
        <f t="shared" si="97"/>
      </c>
      <c r="AC126" s="243">
        <f t="shared" si="98"/>
      </c>
      <c r="AD126" s="243">
        <f t="shared" si="99"/>
      </c>
      <c r="AE126" s="254">
        <f t="shared" si="100"/>
      </c>
      <c r="AF126" s="254">
        <f t="shared" si="101"/>
      </c>
      <c r="AG126" s="109"/>
      <c r="AH126" s="108"/>
      <c r="AI126" s="58">
        <f t="shared" si="74"/>
      </c>
      <c r="AJ126" s="109"/>
      <c r="AK126" s="108"/>
      <c r="AL126" s="126">
        <f t="shared" si="75"/>
      </c>
      <c r="AM126" s="146"/>
      <c r="AN126" s="195" t="str">
        <f t="shared" si="76"/>
        <v>　　</v>
      </c>
      <c r="AO126" s="56"/>
      <c r="AP126" s="56"/>
      <c r="AQ126" s="56"/>
      <c r="AR126" s="56"/>
      <c r="AS126" s="56"/>
      <c r="AT126" s="56"/>
      <c r="AU126" s="61"/>
      <c r="AV126" s="61"/>
      <c r="AW126" s="63"/>
      <c r="AX126" s="62"/>
      <c r="AY126" s="102" t="e">
        <f>VLOOKUP(1+AY124,$C$10:$C$160,1,FALSE)</f>
        <v>#N/A</v>
      </c>
      <c r="AZ126" s="102" t="e">
        <f>IF(ISERROR(AY126),VLOOKUP(1+AZ124,$D$10:$D$160,1,FALSE),0)</f>
        <v>#N/A</v>
      </c>
      <c r="BA126" s="102">
        <v>49</v>
      </c>
      <c r="BB126" s="371" t="e">
        <f>IF(ISERROR($AY126),VLOOKUP(AZ126,Entf,3,FALSE),VLOOKUP(AY126,Entm,4,FALSE))</f>
        <v>#N/A</v>
      </c>
      <c r="BC126" s="372"/>
      <c r="BD126" s="371" t="e">
        <f>IF(ISERROR($AY126),VLOOKUP($BB126,Entf,5,FALSE),VLOOKUP($BB126,Entm,6,FALSE))</f>
        <v>#N/A</v>
      </c>
      <c r="BE126" s="375"/>
      <c r="BF126" s="372"/>
      <c r="BG126" s="371" t="e">
        <f>IF(ISERROR($AY126),VLOOKUP($BB126,Entf,6,FALSE),VLOOKUP($BB126,Entm,7,FALSE))</f>
        <v>#N/A</v>
      </c>
      <c r="BH126" s="375"/>
      <c r="BI126" s="375"/>
      <c r="BJ126" s="375"/>
      <c r="BK126" s="375"/>
      <c r="BL126" s="372"/>
      <c r="BM126" s="371">
        <f>IF(ISERROR(AY126),IF(ISERROR(AZ126),"","女"),"男")</f>
      </c>
      <c r="BN126" s="372"/>
      <c r="BO126" s="386" t="e">
        <f>IF(ISERROR($AY126),VLOOKUP($BB126,Entf,37,FALSE),VLOOKUP($BB126,Entm,38,FALSE))</f>
        <v>#N/A</v>
      </c>
      <c r="BP126" s="387"/>
      <c r="BQ126" s="387"/>
      <c r="BR126" s="388"/>
      <c r="BS126" s="368" t="e">
        <f>IF(ISERROR($AY126),VLOOKUP($BB126,Entf,10,FALSE),VLOOKUP($BB126,Entm,11,FALSE))</f>
        <v>#N/A</v>
      </c>
      <c r="BT126" s="369"/>
      <c r="BU126" s="369"/>
      <c r="BV126" s="369"/>
      <c r="BW126" s="370"/>
      <c r="BX126" s="368" t="e">
        <f>IF(ISERROR($AY126),VLOOKUP($BB126,Entf,17,FALSE),VLOOKUP($BB126,Entm,18,FALSE))</f>
        <v>#N/A</v>
      </c>
      <c r="BY126" s="369"/>
      <c r="BZ126" s="369"/>
      <c r="CA126" s="369"/>
      <c r="CB126" s="370"/>
      <c r="CC126" s="368" t="e">
        <f>IF(ISERROR($AY126),VLOOKUP($BB126,Entf,24,FALSE),VLOOKUP($BB126,Entm,25,FALSE))</f>
        <v>#N/A</v>
      </c>
      <c r="CD126" s="369"/>
      <c r="CE126" s="369"/>
      <c r="CF126" s="369"/>
      <c r="CG126" s="370"/>
      <c r="CH126" s="368" t="e">
        <f>IF(ISERROR($AY126),VLOOKUP($BB126,Entf,31,FALSE),VLOOKUP($BB126,Entm,32,FALSE))</f>
        <v>#N/A</v>
      </c>
      <c r="CI126" s="369"/>
      <c r="CJ126" s="369"/>
      <c r="CK126" s="370"/>
      <c r="CL126" s="368" t="e">
        <f>IF(ISERROR($AY126),VLOOKUP($BB126,Entf,34,FALSE),VLOOKUP($BB126,Entm,35,FALSE))</f>
        <v>#N/A</v>
      </c>
      <c r="CM126" s="369"/>
      <c r="CN126" s="369"/>
      <c r="CO126" s="370"/>
    </row>
    <row r="127" spans="1:93" ht="12" customHeight="1" thickBot="1">
      <c r="A127" s="69">
        <f t="shared" si="82"/>
      </c>
      <c r="B127" s="69">
        <f t="shared" si="83"/>
      </c>
      <c r="C127" s="69">
        <f t="shared" si="84"/>
      </c>
      <c r="D127" s="80">
        <f t="shared" si="85"/>
      </c>
      <c r="E127" s="98">
        <f t="shared" si="68"/>
        <v>151</v>
      </c>
      <c r="F127" s="105">
        <f t="shared" si="86"/>
        <v>0</v>
      </c>
      <c r="G127" s="106"/>
      <c r="H127" s="107"/>
      <c r="I127" s="71">
        <f t="shared" si="70"/>
        <v>0</v>
      </c>
      <c r="J127" s="78">
        <f t="shared" si="71"/>
        <v>0</v>
      </c>
      <c r="K127" s="54" t="e">
        <f t="shared" si="72"/>
        <v>#N/A</v>
      </c>
      <c r="L127" s="55">
        <f t="shared" si="73"/>
        <v>0</v>
      </c>
      <c r="M127" s="148"/>
      <c r="N127" s="58">
        <f t="shared" si="87"/>
      </c>
      <c r="O127" s="245">
        <f t="shared" si="88"/>
      </c>
      <c r="P127" s="243">
        <f t="shared" si="89"/>
      </c>
      <c r="Q127" s="254">
        <f t="shared" si="90"/>
      </c>
      <c r="R127" s="254">
        <f t="shared" si="91"/>
      </c>
      <c r="S127" s="109"/>
      <c r="T127" s="148"/>
      <c r="U127" s="58">
        <f t="shared" si="92"/>
      </c>
      <c r="V127" s="243">
        <f t="shared" si="93"/>
      </c>
      <c r="W127" s="243">
        <f t="shared" si="94"/>
      </c>
      <c r="X127" s="254">
        <f t="shared" si="95"/>
      </c>
      <c r="Y127" s="254">
        <f t="shared" si="96"/>
      </c>
      <c r="Z127" s="109"/>
      <c r="AA127" s="148"/>
      <c r="AB127" s="58">
        <f t="shared" si="97"/>
      </c>
      <c r="AC127" s="243">
        <f t="shared" si="98"/>
      </c>
      <c r="AD127" s="243">
        <f t="shared" si="99"/>
      </c>
      <c r="AE127" s="254">
        <f t="shared" si="100"/>
      </c>
      <c r="AF127" s="254">
        <f t="shared" si="101"/>
      </c>
      <c r="AG127" s="109"/>
      <c r="AH127" s="108"/>
      <c r="AI127" s="58">
        <f t="shared" si="74"/>
      </c>
      <c r="AJ127" s="109"/>
      <c r="AK127" s="108"/>
      <c r="AL127" s="126">
        <f t="shared" si="75"/>
      </c>
      <c r="AM127" s="146"/>
      <c r="AN127" s="195" t="str">
        <f t="shared" si="76"/>
        <v>　　</v>
      </c>
      <c r="AO127" s="56"/>
      <c r="AP127" s="56"/>
      <c r="AQ127" s="56"/>
      <c r="AR127" s="56"/>
      <c r="AS127" s="56"/>
      <c r="AT127" s="56"/>
      <c r="AU127" s="61"/>
      <c r="AV127" s="61"/>
      <c r="AW127" s="63"/>
      <c r="AX127" s="62"/>
      <c r="BB127" s="373"/>
      <c r="BC127" s="374"/>
      <c r="BD127" s="373"/>
      <c r="BE127" s="376"/>
      <c r="BF127" s="374"/>
      <c r="BG127" s="377" t="e">
        <f>IF(ISERROR($AY126),VLOOKUP($BB126,Entf,7,FALSE),VLOOKUP($BB126,Entm,8,FALSE))</f>
        <v>#N/A</v>
      </c>
      <c r="BH127" s="378"/>
      <c r="BI127" s="378"/>
      <c r="BJ127" s="378"/>
      <c r="BK127" s="378"/>
      <c r="BL127" s="379"/>
      <c r="BM127" s="373"/>
      <c r="BN127" s="374"/>
      <c r="BO127" s="380" t="e">
        <f>IF(ISERROR($AY126),VLOOKUP($BB126,Entf,9,FALSE),VLOOKUP($BB126,Entm,10,FALSE))</f>
        <v>#N/A</v>
      </c>
      <c r="BP127" s="381"/>
      <c r="BQ127" s="381"/>
      <c r="BR127" s="382"/>
      <c r="BS127" s="383" t="e">
        <f>IF(ISERROR($AY126),VLOOKUP($BB126,Entf,16,FALSE),VLOOKUP($BB126,Entm,17,FALSE))</f>
        <v>#N/A</v>
      </c>
      <c r="BT127" s="384"/>
      <c r="BU127" s="384"/>
      <c r="BV127" s="384"/>
      <c r="BW127" s="385"/>
      <c r="BX127" s="383" t="e">
        <f>IF(ISERROR($AY126),VLOOKUP($BB126,Entf,23,FALSE),VLOOKUP($BB126,Entm,24,FALSE))</f>
        <v>#N/A</v>
      </c>
      <c r="BY127" s="384"/>
      <c r="BZ127" s="384"/>
      <c r="CA127" s="384"/>
      <c r="CB127" s="385"/>
      <c r="CC127" s="383" t="e">
        <f>IF(ISERROR($AY126),VLOOKUP($BB126,Entf,30,FALSE),VLOOKUP($BB126,Entm,31,FALSE))</f>
        <v>#N/A</v>
      </c>
      <c r="CD127" s="384"/>
      <c r="CE127" s="384"/>
      <c r="CF127" s="384"/>
      <c r="CG127" s="385"/>
      <c r="CH127" s="383" t="e">
        <f>IF(ISERROR($AY126),VLOOKUP($BB126,Entf,33,FALSE),VLOOKUP($BB126,Entm,34,FALSE))</f>
        <v>#N/A</v>
      </c>
      <c r="CI127" s="384"/>
      <c r="CJ127" s="384"/>
      <c r="CK127" s="385"/>
      <c r="CL127" s="383" t="e">
        <f>IF(ISERROR($AY126),VLOOKUP($BB126,Entf,36,FALSE),VLOOKUP($BB126,Entm,37,FALSE))</f>
        <v>#N/A</v>
      </c>
      <c r="CM127" s="384"/>
      <c r="CN127" s="384"/>
      <c r="CO127" s="385"/>
    </row>
    <row r="128" spans="1:93" ht="12" customHeight="1" thickBot="1">
      <c r="A128" s="69">
        <f t="shared" si="82"/>
      </c>
      <c r="B128" s="69">
        <f t="shared" si="83"/>
      </c>
      <c r="C128" s="69">
        <f t="shared" si="84"/>
      </c>
      <c r="D128" s="80">
        <f t="shared" si="85"/>
      </c>
      <c r="E128" s="98">
        <f t="shared" si="68"/>
        <v>151</v>
      </c>
      <c r="F128" s="105">
        <f t="shared" si="86"/>
        <v>0</v>
      </c>
      <c r="G128" s="106"/>
      <c r="H128" s="107"/>
      <c r="I128" s="71">
        <f t="shared" si="70"/>
        <v>0</v>
      </c>
      <c r="J128" s="78">
        <f t="shared" si="71"/>
        <v>0</v>
      </c>
      <c r="K128" s="54" t="e">
        <f t="shared" si="72"/>
        <v>#N/A</v>
      </c>
      <c r="L128" s="55">
        <f t="shared" si="73"/>
        <v>0</v>
      </c>
      <c r="M128" s="148"/>
      <c r="N128" s="58">
        <f t="shared" si="87"/>
      </c>
      <c r="O128" s="245">
        <f t="shared" si="88"/>
      </c>
      <c r="P128" s="243">
        <f t="shared" si="89"/>
      </c>
      <c r="Q128" s="254">
        <f t="shared" si="90"/>
      </c>
      <c r="R128" s="254">
        <f t="shared" si="91"/>
      </c>
      <c r="S128" s="109"/>
      <c r="T128" s="148"/>
      <c r="U128" s="58">
        <f t="shared" si="92"/>
      </c>
      <c r="V128" s="243">
        <f t="shared" si="93"/>
      </c>
      <c r="W128" s="243">
        <f t="shared" si="94"/>
      </c>
      <c r="X128" s="254">
        <f t="shared" si="95"/>
      </c>
      <c r="Y128" s="254">
        <f t="shared" si="96"/>
      </c>
      <c r="Z128" s="109"/>
      <c r="AA128" s="148"/>
      <c r="AB128" s="58">
        <f t="shared" si="97"/>
      </c>
      <c r="AC128" s="243">
        <f t="shared" si="98"/>
      </c>
      <c r="AD128" s="243">
        <f t="shared" si="99"/>
      </c>
      <c r="AE128" s="254">
        <f t="shared" si="100"/>
      </c>
      <c r="AF128" s="254">
        <f t="shared" si="101"/>
      </c>
      <c r="AG128" s="109"/>
      <c r="AH128" s="108"/>
      <c r="AI128" s="58">
        <f t="shared" si="74"/>
      </c>
      <c r="AJ128" s="109"/>
      <c r="AK128" s="108"/>
      <c r="AL128" s="126">
        <f t="shared" si="75"/>
      </c>
      <c r="AM128" s="146"/>
      <c r="AN128" s="195" t="str">
        <f t="shared" si="76"/>
        <v>　　</v>
      </c>
      <c r="AO128" s="56"/>
      <c r="AP128" s="56"/>
      <c r="AQ128" s="56"/>
      <c r="AR128" s="56"/>
      <c r="AS128" s="56"/>
      <c r="AT128" s="56"/>
      <c r="AU128" s="61"/>
      <c r="AV128" s="61"/>
      <c r="AW128" s="63"/>
      <c r="AX128" s="62"/>
      <c r="AY128" s="102" t="e">
        <f>VLOOKUP(1+AY126,$C$10:$C$160,1,FALSE)</f>
        <v>#N/A</v>
      </c>
      <c r="AZ128" s="102" t="e">
        <f>IF(ISERROR(AY128),VLOOKUP(1+AZ126,$D$10:$D$160,1,FALSE),0)</f>
        <v>#N/A</v>
      </c>
      <c r="BA128" s="102">
        <v>50</v>
      </c>
      <c r="BB128" s="371" t="e">
        <f>IF(ISERROR($AY128),VLOOKUP(AZ128,Entf,3,FALSE),VLOOKUP(AY128,Entm,4,FALSE))</f>
        <v>#N/A</v>
      </c>
      <c r="BC128" s="372"/>
      <c r="BD128" s="371" t="e">
        <f>IF(ISERROR($AY128),VLOOKUP($BB128,Entf,5,FALSE),VLOOKUP($BB128,Entm,6,FALSE))</f>
        <v>#N/A</v>
      </c>
      <c r="BE128" s="375"/>
      <c r="BF128" s="372"/>
      <c r="BG128" s="371" t="e">
        <f>IF(ISERROR($AY128),VLOOKUP($BB128,Entf,6,FALSE),VLOOKUP($BB128,Entm,7,FALSE))</f>
        <v>#N/A</v>
      </c>
      <c r="BH128" s="375"/>
      <c r="BI128" s="375"/>
      <c r="BJ128" s="375"/>
      <c r="BK128" s="375"/>
      <c r="BL128" s="372"/>
      <c r="BM128" s="371">
        <f>IF(ISERROR(AY128),IF(ISERROR(AZ128),"","女"),"男")</f>
      </c>
      <c r="BN128" s="372"/>
      <c r="BO128" s="386" t="e">
        <f>IF(ISERROR($AY128),VLOOKUP($BB128,Entf,37,FALSE),VLOOKUP($BB128,Entm,38,FALSE))</f>
        <v>#N/A</v>
      </c>
      <c r="BP128" s="387"/>
      <c r="BQ128" s="387"/>
      <c r="BR128" s="388"/>
      <c r="BS128" s="368" t="e">
        <f>IF(ISERROR($AY128),VLOOKUP($BB128,Entf,10,FALSE),VLOOKUP($BB128,Entm,11,FALSE))</f>
        <v>#N/A</v>
      </c>
      <c r="BT128" s="369"/>
      <c r="BU128" s="369"/>
      <c r="BV128" s="369"/>
      <c r="BW128" s="370"/>
      <c r="BX128" s="368" t="e">
        <f>IF(ISERROR($AY128),VLOOKUP($BB128,Entf,17,FALSE),VLOOKUP($BB128,Entm,18,FALSE))</f>
        <v>#N/A</v>
      </c>
      <c r="BY128" s="369"/>
      <c r="BZ128" s="369"/>
      <c r="CA128" s="369"/>
      <c r="CB128" s="370"/>
      <c r="CC128" s="368" t="e">
        <f>IF(ISERROR($AY128),VLOOKUP($BB128,Entf,24,FALSE),VLOOKUP($BB128,Entm,25,FALSE))</f>
        <v>#N/A</v>
      </c>
      <c r="CD128" s="369"/>
      <c r="CE128" s="369"/>
      <c r="CF128" s="369"/>
      <c r="CG128" s="370"/>
      <c r="CH128" s="368" t="e">
        <f>IF(ISERROR($AY128),VLOOKUP($BB128,Entf,31,FALSE),VLOOKUP($BB128,Entm,32,FALSE))</f>
        <v>#N/A</v>
      </c>
      <c r="CI128" s="369"/>
      <c r="CJ128" s="369"/>
      <c r="CK128" s="370"/>
      <c r="CL128" s="368" t="e">
        <f>IF(ISERROR($AY128),VLOOKUP($BB128,Entf,34,FALSE),VLOOKUP($BB128,Entm,35,FALSE))</f>
        <v>#N/A</v>
      </c>
      <c r="CM128" s="369"/>
      <c r="CN128" s="369"/>
      <c r="CO128" s="370"/>
    </row>
    <row r="129" spans="1:93" ht="12" customHeight="1" thickBot="1">
      <c r="A129" s="69">
        <f t="shared" si="82"/>
      </c>
      <c r="B129" s="69">
        <f t="shared" si="83"/>
      </c>
      <c r="C129" s="69">
        <f t="shared" si="84"/>
      </c>
      <c r="D129" s="80">
        <f t="shared" si="85"/>
      </c>
      <c r="E129" s="98">
        <f t="shared" si="68"/>
        <v>151</v>
      </c>
      <c r="F129" s="105">
        <f t="shared" si="86"/>
        <v>0</v>
      </c>
      <c r="G129" s="106"/>
      <c r="H129" s="107"/>
      <c r="I129" s="71">
        <f t="shared" si="70"/>
        <v>0</v>
      </c>
      <c r="J129" s="78">
        <f t="shared" si="71"/>
        <v>0</v>
      </c>
      <c r="K129" s="54" t="e">
        <f t="shared" si="72"/>
        <v>#N/A</v>
      </c>
      <c r="L129" s="55">
        <f t="shared" si="73"/>
        <v>0</v>
      </c>
      <c r="M129" s="148"/>
      <c r="N129" s="58">
        <f t="shared" si="87"/>
      </c>
      <c r="O129" s="245">
        <f t="shared" si="88"/>
      </c>
      <c r="P129" s="243">
        <f t="shared" si="89"/>
      </c>
      <c r="Q129" s="254">
        <f t="shared" si="90"/>
      </c>
      <c r="R129" s="254">
        <f t="shared" si="91"/>
      </c>
      <c r="S129" s="109"/>
      <c r="T129" s="148"/>
      <c r="U129" s="58">
        <f t="shared" si="92"/>
      </c>
      <c r="V129" s="243">
        <f t="shared" si="93"/>
      </c>
      <c r="W129" s="243">
        <f t="shared" si="94"/>
      </c>
      <c r="X129" s="254">
        <f t="shared" si="95"/>
      </c>
      <c r="Y129" s="254">
        <f t="shared" si="96"/>
      </c>
      <c r="Z129" s="109"/>
      <c r="AA129" s="148"/>
      <c r="AB129" s="58">
        <f t="shared" si="97"/>
      </c>
      <c r="AC129" s="243">
        <f t="shared" si="98"/>
      </c>
      <c r="AD129" s="243">
        <f t="shared" si="99"/>
      </c>
      <c r="AE129" s="254">
        <f t="shared" si="100"/>
      </c>
      <c r="AF129" s="254">
        <f t="shared" si="101"/>
      </c>
      <c r="AG129" s="109"/>
      <c r="AH129" s="108"/>
      <c r="AI129" s="58">
        <f t="shared" si="74"/>
      </c>
      <c r="AJ129" s="109"/>
      <c r="AK129" s="108"/>
      <c r="AL129" s="126">
        <f t="shared" si="75"/>
      </c>
      <c r="AM129" s="146"/>
      <c r="AN129" s="195" t="str">
        <f t="shared" si="76"/>
        <v>　　</v>
      </c>
      <c r="AO129" s="56"/>
      <c r="AP129" s="56"/>
      <c r="AQ129" s="56"/>
      <c r="AR129" s="56"/>
      <c r="AS129" s="56"/>
      <c r="AT129" s="56"/>
      <c r="AU129" s="61"/>
      <c r="AV129" s="61"/>
      <c r="AW129" s="63"/>
      <c r="AX129" s="62"/>
      <c r="BB129" s="373"/>
      <c r="BC129" s="374"/>
      <c r="BD129" s="373"/>
      <c r="BE129" s="376"/>
      <c r="BF129" s="374"/>
      <c r="BG129" s="377" t="e">
        <f>IF(ISERROR($AY128),VLOOKUP($BB128,Entf,7,FALSE),VLOOKUP($BB128,Entm,8,FALSE))</f>
        <v>#N/A</v>
      </c>
      <c r="BH129" s="378"/>
      <c r="BI129" s="378"/>
      <c r="BJ129" s="378"/>
      <c r="BK129" s="378"/>
      <c r="BL129" s="379"/>
      <c r="BM129" s="373"/>
      <c r="BN129" s="374"/>
      <c r="BO129" s="380" t="e">
        <f>IF(ISERROR($AY128),VLOOKUP($BB128,Entf,9,FALSE),VLOOKUP($BB128,Entm,10,FALSE))</f>
        <v>#N/A</v>
      </c>
      <c r="BP129" s="381"/>
      <c r="BQ129" s="381"/>
      <c r="BR129" s="382"/>
      <c r="BS129" s="383" t="e">
        <f>IF(ISERROR($AY128),VLOOKUP($BB128,Entf,16,FALSE),VLOOKUP($BB128,Entm,17,FALSE))</f>
        <v>#N/A</v>
      </c>
      <c r="BT129" s="384"/>
      <c r="BU129" s="384"/>
      <c r="BV129" s="384"/>
      <c r="BW129" s="385"/>
      <c r="BX129" s="383" t="e">
        <f>IF(ISERROR($AY128),VLOOKUP($BB128,Entf,23,FALSE),VLOOKUP($BB128,Entm,24,FALSE))</f>
        <v>#N/A</v>
      </c>
      <c r="BY129" s="384"/>
      <c r="BZ129" s="384"/>
      <c r="CA129" s="384"/>
      <c r="CB129" s="385"/>
      <c r="CC129" s="383" t="e">
        <f>IF(ISERROR($AY128),VLOOKUP($BB128,Entf,30,FALSE),VLOOKUP($BB128,Entm,31,FALSE))</f>
        <v>#N/A</v>
      </c>
      <c r="CD129" s="384"/>
      <c r="CE129" s="384"/>
      <c r="CF129" s="384"/>
      <c r="CG129" s="385"/>
      <c r="CH129" s="383" t="e">
        <f>IF(ISERROR($AY128),VLOOKUP($BB128,Entf,33,FALSE),VLOOKUP($BB128,Entm,34,FALSE))</f>
        <v>#N/A</v>
      </c>
      <c r="CI129" s="384"/>
      <c r="CJ129" s="384"/>
      <c r="CK129" s="385"/>
      <c r="CL129" s="383" t="e">
        <f>IF(ISERROR($AY128),VLOOKUP($BB128,Entf,36,FALSE),VLOOKUP($BB128,Entm,37,FALSE))</f>
        <v>#N/A</v>
      </c>
      <c r="CM129" s="384"/>
      <c r="CN129" s="384"/>
      <c r="CO129" s="385"/>
    </row>
    <row r="130" spans="1:93" ht="12" customHeight="1" thickBot="1">
      <c r="A130" s="69">
        <f t="shared" si="82"/>
      </c>
      <c r="B130" s="69">
        <f t="shared" si="83"/>
      </c>
      <c r="C130" s="69">
        <f t="shared" si="84"/>
      </c>
      <c r="D130" s="80">
        <f t="shared" si="85"/>
      </c>
      <c r="E130" s="98">
        <f t="shared" si="68"/>
        <v>151</v>
      </c>
      <c r="F130" s="105">
        <f t="shared" si="86"/>
        <v>0</v>
      </c>
      <c r="G130" s="106"/>
      <c r="H130" s="107"/>
      <c r="I130" s="71">
        <f t="shared" si="70"/>
        <v>0</v>
      </c>
      <c r="J130" s="78">
        <f t="shared" si="71"/>
        <v>0</v>
      </c>
      <c r="K130" s="54" t="e">
        <f t="shared" si="72"/>
        <v>#N/A</v>
      </c>
      <c r="L130" s="55">
        <f t="shared" si="73"/>
        <v>0</v>
      </c>
      <c r="M130" s="148"/>
      <c r="N130" s="58">
        <f t="shared" si="87"/>
      </c>
      <c r="O130" s="245">
        <f t="shared" si="88"/>
      </c>
      <c r="P130" s="243">
        <f t="shared" si="89"/>
      </c>
      <c r="Q130" s="254">
        <f t="shared" si="90"/>
      </c>
      <c r="R130" s="254">
        <f t="shared" si="91"/>
      </c>
      <c r="S130" s="109"/>
      <c r="T130" s="148"/>
      <c r="U130" s="58">
        <f t="shared" si="92"/>
      </c>
      <c r="V130" s="243">
        <f t="shared" si="93"/>
      </c>
      <c r="W130" s="243">
        <f t="shared" si="94"/>
      </c>
      <c r="X130" s="254">
        <f t="shared" si="95"/>
      </c>
      <c r="Y130" s="254">
        <f t="shared" si="96"/>
      </c>
      <c r="Z130" s="109"/>
      <c r="AA130" s="148"/>
      <c r="AB130" s="58">
        <f t="shared" si="97"/>
      </c>
      <c r="AC130" s="243">
        <f t="shared" si="98"/>
      </c>
      <c r="AD130" s="243">
        <f t="shared" si="99"/>
      </c>
      <c r="AE130" s="254">
        <f t="shared" si="100"/>
      </c>
      <c r="AF130" s="254">
        <f t="shared" si="101"/>
      </c>
      <c r="AG130" s="109"/>
      <c r="AH130" s="108"/>
      <c r="AI130" s="58">
        <f t="shared" si="74"/>
      </c>
      <c r="AJ130" s="109"/>
      <c r="AK130" s="108"/>
      <c r="AL130" s="126">
        <f t="shared" si="75"/>
      </c>
      <c r="AM130" s="146"/>
      <c r="AN130" s="195" t="str">
        <f t="shared" si="76"/>
        <v>　　</v>
      </c>
      <c r="AO130" s="56"/>
      <c r="AP130" s="56"/>
      <c r="AQ130" s="56"/>
      <c r="AR130" s="56"/>
      <c r="AS130" s="56"/>
      <c r="AT130" s="56"/>
      <c r="AU130" s="61"/>
      <c r="AV130" s="61"/>
      <c r="AW130" s="63"/>
      <c r="AX130" s="62"/>
      <c r="AY130" s="102" t="e">
        <f>VLOOKUP(1+AY128,$C$10:$C$160,1,FALSE)</f>
        <v>#N/A</v>
      </c>
      <c r="AZ130" s="102" t="e">
        <f>IF(ISERROR(AY130),VLOOKUP(1+AZ128,$D$10:$D$160,1,FALSE),0)</f>
        <v>#N/A</v>
      </c>
      <c r="BA130" s="102">
        <v>51</v>
      </c>
      <c r="BB130" s="371" t="e">
        <f>IF(ISERROR($AY130),VLOOKUP(AZ130,Entf,3,FALSE),VLOOKUP(AY130,Entm,4,FALSE))</f>
        <v>#N/A</v>
      </c>
      <c r="BC130" s="372"/>
      <c r="BD130" s="371" t="e">
        <f>IF(ISERROR($AY130),VLOOKUP($BB130,Entf,5,FALSE),VLOOKUP($BB130,Entm,6,FALSE))</f>
        <v>#N/A</v>
      </c>
      <c r="BE130" s="375"/>
      <c r="BF130" s="372"/>
      <c r="BG130" s="371" t="e">
        <f>IF(ISERROR($AY130),VLOOKUP($BB130,Entf,6,FALSE),VLOOKUP($BB130,Entm,7,FALSE))</f>
        <v>#N/A</v>
      </c>
      <c r="BH130" s="375"/>
      <c r="BI130" s="375"/>
      <c r="BJ130" s="375"/>
      <c r="BK130" s="375"/>
      <c r="BL130" s="372"/>
      <c r="BM130" s="371">
        <f>IF(ISERROR(AY130),IF(ISERROR(AZ130),"","女"),"男")</f>
      </c>
      <c r="BN130" s="372"/>
      <c r="BO130" s="386" t="e">
        <f>IF(ISERROR($AY130),VLOOKUP($BB130,Entf,37,FALSE),VLOOKUP($BB130,Entm,38,FALSE))</f>
        <v>#N/A</v>
      </c>
      <c r="BP130" s="387"/>
      <c r="BQ130" s="387"/>
      <c r="BR130" s="388"/>
      <c r="BS130" s="368" t="e">
        <f>IF(ISERROR($AY130),VLOOKUP($BB130,Entf,10,FALSE),VLOOKUP($BB130,Entm,11,FALSE))</f>
        <v>#N/A</v>
      </c>
      <c r="BT130" s="369"/>
      <c r="BU130" s="369"/>
      <c r="BV130" s="369"/>
      <c r="BW130" s="370"/>
      <c r="BX130" s="368" t="e">
        <f>IF(ISERROR($AY130),VLOOKUP($BB130,Entf,17,FALSE),VLOOKUP($BB130,Entm,18,FALSE))</f>
        <v>#N/A</v>
      </c>
      <c r="BY130" s="369"/>
      <c r="BZ130" s="369"/>
      <c r="CA130" s="369"/>
      <c r="CB130" s="370"/>
      <c r="CC130" s="368" t="e">
        <f>IF(ISERROR($AY130),VLOOKUP($BB130,Entf,24,FALSE),VLOOKUP($BB130,Entm,25,FALSE))</f>
        <v>#N/A</v>
      </c>
      <c r="CD130" s="369"/>
      <c r="CE130" s="369"/>
      <c r="CF130" s="369"/>
      <c r="CG130" s="370"/>
      <c r="CH130" s="368" t="e">
        <f>IF(ISERROR($AY130),VLOOKUP($BB130,Entf,31,FALSE),VLOOKUP($BB130,Entm,32,FALSE))</f>
        <v>#N/A</v>
      </c>
      <c r="CI130" s="369"/>
      <c r="CJ130" s="369"/>
      <c r="CK130" s="370"/>
      <c r="CL130" s="368" t="e">
        <f>IF(ISERROR($AY130),VLOOKUP($BB130,Entf,34,FALSE),VLOOKUP($BB130,Entm,35,FALSE))</f>
        <v>#N/A</v>
      </c>
      <c r="CM130" s="369"/>
      <c r="CN130" s="369"/>
      <c r="CO130" s="370"/>
    </row>
    <row r="131" spans="1:93" ht="12" customHeight="1" thickBot="1">
      <c r="A131" s="69">
        <f t="shared" si="82"/>
      </c>
      <c r="B131" s="69">
        <f t="shared" si="83"/>
      </c>
      <c r="C131" s="69">
        <f t="shared" si="84"/>
      </c>
      <c r="D131" s="80">
        <f t="shared" si="85"/>
      </c>
      <c r="E131" s="98">
        <f t="shared" si="68"/>
        <v>151</v>
      </c>
      <c r="F131" s="105">
        <f t="shared" si="86"/>
        <v>0</v>
      </c>
      <c r="G131" s="106"/>
      <c r="H131" s="107"/>
      <c r="I131" s="71">
        <f t="shared" si="70"/>
        <v>0</v>
      </c>
      <c r="J131" s="78">
        <f t="shared" si="71"/>
        <v>0</v>
      </c>
      <c r="K131" s="54" t="e">
        <f t="shared" si="72"/>
        <v>#N/A</v>
      </c>
      <c r="L131" s="55">
        <f t="shared" si="73"/>
        <v>0</v>
      </c>
      <c r="M131" s="148"/>
      <c r="N131" s="58">
        <f t="shared" si="87"/>
      </c>
      <c r="O131" s="245">
        <f t="shared" si="88"/>
      </c>
      <c r="P131" s="243">
        <f t="shared" si="89"/>
      </c>
      <c r="Q131" s="254">
        <f t="shared" si="90"/>
      </c>
      <c r="R131" s="254">
        <f t="shared" si="91"/>
      </c>
      <c r="S131" s="109"/>
      <c r="T131" s="148"/>
      <c r="U131" s="58">
        <f t="shared" si="92"/>
      </c>
      <c r="V131" s="243">
        <f t="shared" si="93"/>
      </c>
      <c r="W131" s="243">
        <f t="shared" si="94"/>
      </c>
      <c r="X131" s="254">
        <f t="shared" si="95"/>
      </c>
      <c r="Y131" s="254">
        <f t="shared" si="96"/>
      </c>
      <c r="Z131" s="109"/>
      <c r="AA131" s="148"/>
      <c r="AB131" s="58">
        <f t="shared" si="97"/>
      </c>
      <c r="AC131" s="243">
        <f t="shared" si="98"/>
      </c>
      <c r="AD131" s="243">
        <f t="shared" si="99"/>
      </c>
      <c r="AE131" s="254">
        <f t="shared" si="100"/>
      </c>
      <c r="AF131" s="254">
        <f t="shared" si="101"/>
      </c>
      <c r="AG131" s="109"/>
      <c r="AH131" s="108"/>
      <c r="AI131" s="58">
        <f t="shared" si="74"/>
      </c>
      <c r="AJ131" s="109"/>
      <c r="AK131" s="108"/>
      <c r="AL131" s="126">
        <f t="shared" si="75"/>
      </c>
      <c r="AM131" s="146"/>
      <c r="AN131" s="195" t="str">
        <f t="shared" si="76"/>
        <v>　　</v>
      </c>
      <c r="AO131" s="56"/>
      <c r="AP131" s="56"/>
      <c r="AQ131" s="56"/>
      <c r="AR131" s="56"/>
      <c r="AS131" s="56"/>
      <c r="AT131" s="56"/>
      <c r="AU131" s="61"/>
      <c r="AV131" s="61"/>
      <c r="AW131" s="63"/>
      <c r="AX131" s="62"/>
      <c r="BB131" s="373"/>
      <c r="BC131" s="374"/>
      <c r="BD131" s="373"/>
      <c r="BE131" s="376"/>
      <c r="BF131" s="374"/>
      <c r="BG131" s="377" t="e">
        <f>IF(ISERROR($AY130),VLOOKUP($BB130,Entf,7,FALSE),VLOOKUP($BB130,Entm,8,FALSE))</f>
        <v>#N/A</v>
      </c>
      <c r="BH131" s="378"/>
      <c r="BI131" s="378"/>
      <c r="BJ131" s="378"/>
      <c r="BK131" s="378"/>
      <c r="BL131" s="379"/>
      <c r="BM131" s="373"/>
      <c r="BN131" s="374"/>
      <c r="BO131" s="380" t="e">
        <f>IF(ISERROR($AY130),VLOOKUP($BB130,Entf,9,FALSE),VLOOKUP($BB130,Entm,10,FALSE))</f>
        <v>#N/A</v>
      </c>
      <c r="BP131" s="381"/>
      <c r="BQ131" s="381"/>
      <c r="BR131" s="382"/>
      <c r="BS131" s="383" t="e">
        <f>IF(ISERROR($AY130),VLOOKUP($BB130,Entf,16,FALSE),VLOOKUP($BB130,Entm,17,FALSE))</f>
        <v>#N/A</v>
      </c>
      <c r="BT131" s="384"/>
      <c r="BU131" s="384"/>
      <c r="BV131" s="384"/>
      <c r="BW131" s="385"/>
      <c r="BX131" s="383" t="e">
        <f>IF(ISERROR($AY130),VLOOKUP($BB130,Entf,23,FALSE),VLOOKUP($BB130,Entm,24,FALSE))</f>
        <v>#N/A</v>
      </c>
      <c r="BY131" s="384"/>
      <c r="BZ131" s="384"/>
      <c r="CA131" s="384"/>
      <c r="CB131" s="385"/>
      <c r="CC131" s="383" t="e">
        <f>IF(ISERROR($AY130),VLOOKUP($BB130,Entf,30,FALSE),VLOOKUP($BB130,Entm,31,FALSE))</f>
        <v>#N/A</v>
      </c>
      <c r="CD131" s="384"/>
      <c r="CE131" s="384"/>
      <c r="CF131" s="384"/>
      <c r="CG131" s="385"/>
      <c r="CH131" s="383" t="e">
        <f>IF(ISERROR($AY130),VLOOKUP($BB130,Entf,33,FALSE),VLOOKUP($BB130,Entm,34,FALSE))</f>
        <v>#N/A</v>
      </c>
      <c r="CI131" s="384"/>
      <c r="CJ131" s="384"/>
      <c r="CK131" s="385"/>
      <c r="CL131" s="383" t="e">
        <f>IF(ISERROR($AY130),VLOOKUP($BB130,Entf,36,FALSE),VLOOKUP($BB130,Entm,37,FALSE))</f>
        <v>#N/A</v>
      </c>
      <c r="CM131" s="384"/>
      <c r="CN131" s="384"/>
      <c r="CO131" s="385"/>
    </row>
    <row r="132" spans="1:93" ht="12" customHeight="1" thickBot="1">
      <c r="A132" s="69">
        <f t="shared" si="82"/>
      </c>
      <c r="B132" s="69">
        <f t="shared" si="83"/>
      </c>
      <c r="C132" s="69">
        <f t="shared" si="84"/>
      </c>
      <c r="D132" s="80">
        <f t="shared" si="85"/>
      </c>
      <c r="E132" s="98">
        <f t="shared" si="68"/>
        <v>151</v>
      </c>
      <c r="F132" s="105">
        <f t="shared" si="86"/>
        <v>0</v>
      </c>
      <c r="G132" s="106"/>
      <c r="H132" s="107"/>
      <c r="I132" s="71">
        <f t="shared" si="70"/>
        <v>0</v>
      </c>
      <c r="J132" s="78">
        <f t="shared" si="71"/>
        <v>0</v>
      </c>
      <c r="K132" s="54" t="e">
        <f t="shared" si="72"/>
        <v>#N/A</v>
      </c>
      <c r="L132" s="55">
        <f t="shared" si="73"/>
        <v>0</v>
      </c>
      <c r="M132" s="148"/>
      <c r="N132" s="58">
        <f t="shared" si="87"/>
      </c>
      <c r="O132" s="245">
        <f t="shared" si="88"/>
      </c>
      <c r="P132" s="243">
        <f t="shared" si="89"/>
      </c>
      <c r="Q132" s="254">
        <f t="shared" si="90"/>
      </c>
      <c r="R132" s="254">
        <f t="shared" si="91"/>
      </c>
      <c r="S132" s="109"/>
      <c r="T132" s="148"/>
      <c r="U132" s="58">
        <f t="shared" si="92"/>
      </c>
      <c r="V132" s="243">
        <f t="shared" si="93"/>
      </c>
      <c r="W132" s="243">
        <f t="shared" si="94"/>
      </c>
      <c r="X132" s="254">
        <f t="shared" si="95"/>
      </c>
      <c r="Y132" s="254">
        <f t="shared" si="96"/>
      </c>
      <c r="Z132" s="109"/>
      <c r="AA132" s="148"/>
      <c r="AB132" s="58">
        <f t="shared" si="97"/>
      </c>
      <c r="AC132" s="243">
        <f t="shared" si="98"/>
      </c>
      <c r="AD132" s="243">
        <f t="shared" si="99"/>
      </c>
      <c r="AE132" s="254">
        <f t="shared" si="100"/>
      </c>
      <c r="AF132" s="254">
        <f t="shared" si="101"/>
      </c>
      <c r="AG132" s="109"/>
      <c r="AH132" s="108"/>
      <c r="AI132" s="58">
        <f t="shared" si="74"/>
      </c>
      <c r="AJ132" s="109"/>
      <c r="AK132" s="108"/>
      <c r="AL132" s="126">
        <f t="shared" si="75"/>
      </c>
      <c r="AM132" s="146"/>
      <c r="AN132" s="195" t="str">
        <f t="shared" si="76"/>
        <v>　　</v>
      </c>
      <c r="AO132" s="56"/>
      <c r="AP132" s="56"/>
      <c r="AQ132" s="56"/>
      <c r="AR132" s="56"/>
      <c r="AS132" s="56"/>
      <c r="AT132" s="56"/>
      <c r="AU132" s="61"/>
      <c r="AV132" s="61"/>
      <c r="AW132" s="63"/>
      <c r="AX132" s="62"/>
      <c r="AY132" s="102" t="e">
        <f>VLOOKUP(1+AY130,$C$10:$C$160,1,FALSE)</f>
        <v>#N/A</v>
      </c>
      <c r="AZ132" s="102" t="e">
        <f>IF(ISERROR(AY132),VLOOKUP(1+AZ130,$D$10:$D$160,1,FALSE),0)</f>
        <v>#N/A</v>
      </c>
      <c r="BA132" s="102">
        <v>52</v>
      </c>
      <c r="BB132" s="371" t="e">
        <f>IF(ISERROR($AY132),VLOOKUP(AZ132,Entf,3,FALSE),VLOOKUP(AY132,Entm,4,FALSE))</f>
        <v>#N/A</v>
      </c>
      <c r="BC132" s="372"/>
      <c r="BD132" s="371" t="e">
        <f>IF(ISERROR($AY132),VLOOKUP($BB132,Entf,5,FALSE),VLOOKUP($BB132,Entm,6,FALSE))</f>
        <v>#N/A</v>
      </c>
      <c r="BE132" s="375"/>
      <c r="BF132" s="372"/>
      <c r="BG132" s="371" t="e">
        <f>IF(ISERROR($AY132),VLOOKUP($BB132,Entf,6,FALSE),VLOOKUP($BB132,Entm,7,FALSE))</f>
        <v>#N/A</v>
      </c>
      <c r="BH132" s="375"/>
      <c r="BI132" s="375"/>
      <c r="BJ132" s="375"/>
      <c r="BK132" s="375"/>
      <c r="BL132" s="372"/>
      <c r="BM132" s="371">
        <f>IF(ISERROR(AY132),IF(ISERROR(AZ132),"","女"),"男")</f>
      </c>
      <c r="BN132" s="372"/>
      <c r="BO132" s="386" t="e">
        <f>IF(ISERROR($AY132),VLOOKUP($BB132,Entf,37,FALSE),VLOOKUP($BB132,Entm,38,FALSE))</f>
        <v>#N/A</v>
      </c>
      <c r="BP132" s="387"/>
      <c r="BQ132" s="387"/>
      <c r="BR132" s="388"/>
      <c r="BS132" s="368" t="e">
        <f>IF(ISERROR($AY132),VLOOKUP($BB132,Entf,10,FALSE),VLOOKUP($BB132,Entm,11,FALSE))</f>
        <v>#N/A</v>
      </c>
      <c r="BT132" s="369"/>
      <c r="BU132" s="369"/>
      <c r="BV132" s="369"/>
      <c r="BW132" s="370"/>
      <c r="BX132" s="368" t="e">
        <f>IF(ISERROR($AY132),VLOOKUP($BB132,Entf,17,FALSE),VLOOKUP($BB132,Entm,18,FALSE))</f>
        <v>#N/A</v>
      </c>
      <c r="BY132" s="369"/>
      <c r="BZ132" s="369"/>
      <c r="CA132" s="369"/>
      <c r="CB132" s="370"/>
      <c r="CC132" s="368" t="e">
        <f>IF(ISERROR($AY132),VLOOKUP($BB132,Entf,24,FALSE),VLOOKUP($BB132,Entm,25,FALSE))</f>
        <v>#N/A</v>
      </c>
      <c r="CD132" s="369"/>
      <c r="CE132" s="369"/>
      <c r="CF132" s="369"/>
      <c r="CG132" s="370"/>
      <c r="CH132" s="368" t="e">
        <f>IF(ISERROR($AY132),VLOOKUP($BB132,Entf,31,FALSE),VLOOKUP($BB132,Entm,32,FALSE))</f>
        <v>#N/A</v>
      </c>
      <c r="CI132" s="369"/>
      <c r="CJ132" s="369"/>
      <c r="CK132" s="370"/>
      <c r="CL132" s="368" t="e">
        <f>IF(ISERROR($AY132),VLOOKUP($BB132,Entf,34,FALSE),VLOOKUP($BB132,Entm,35,FALSE))</f>
        <v>#N/A</v>
      </c>
      <c r="CM132" s="369"/>
      <c r="CN132" s="369"/>
      <c r="CO132" s="370"/>
    </row>
    <row r="133" spans="1:93" ht="12" customHeight="1" thickBot="1">
      <c r="A133" s="69">
        <f t="shared" si="82"/>
      </c>
      <c r="B133" s="69">
        <f t="shared" si="83"/>
      </c>
      <c r="C133" s="69">
        <f t="shared" si="84"/>
      </c>
      <c r="D133" s="80">
        <f t="shared" si="85"/>
      </c>
      <c r="E133" s="98">
        <f t="shared" si="68"/>
        <v>151</v>
      </c>
      <c r="F133" s="105">
        <f t="shared" si="86"/>
        <v>0</v>
      </c>
      <c r="G133" s="106"/>
      <c r="H133" s="107"/>
      <c r="I133" s="71">
        <f t="shared" si="70"/>
        <v>0</v>
      </c>
      <c r="J133" s="78">
        <f t="shared" si="71"/>
        <v>0</v>
      </c>
      <c r="K133" s="54" t="e">
        <f t="shared" si="72"/>
        <v>#N/A</v>
      </c>
      <c r="L133" s="55">
        <f t="shared" si="73"/>
        <v>0</v>
      </c>
      <c r="M133" s="148"/>
      <c r="N133" s="58">
        <f t="shared" si="87"/>
      </c>
      <c r="O133" s="245">
        <f t="shared" si="88"/>
      </c>
      <c r="P133" s="243">
        <f t="shared" si="89"/>
      </c>
      <c r="Q133" s="254">
        <f t="shared" si="90"/>
      </c>
      <c r="R133" s="254">
        <f t="shared" si="91"/>
      </c>
      <c r="S133" s="109"/>
      <c r="T133" s="148"/>
      <c r="U133" s="58">
        <f t="shared" si="92"/>
      </c>
      <c r="V133" s="243">
        <f t="shared" si="93"/>
      </c>
      <c r="W133" s="243">
        <f t="shared" si="94"/>
      </c>
      <c r="X133" s="254">
        <f t="shared" si="95"/>
      </c>
      <c r="Y133" s="254">
        <f t="shared" si="96"/>
      </c>
      <c r="Z133" s="109"/>
      <c r="AA133" s="148"/>
      <c r="AB133" s="58">
        <f t="shared" si="97"/>
      </c>
      <c r="AC133" s="243">
        <f t="shared" si="98"/>
      </c>
      <c r="AD133" s="243">
        <f t="shared" si="99"/>
      </c>
      <c r="AE133" s="254">
        <f t="shared" si="100"/>
      </c>
      <c r="AF133" s="254">
        <f t="shared" si="101"/>
      </c>
      <c r="AG133" s="109"/>
      <c r="AH133" s="108"/>
      <c r="AI133" s="58">
        <f t="shared" si="74"/>
      </c>
      <c r="AJ133" s="109"/>
      <c r="AK133" s="108"/>
      <c r="AL133" s="126">
        <f t="shared" si="75"/>
      </c>
      <c r="AM133" s="146"/>
      <c r="AN133" s="195" t="str">
        <f t="shared" si="76"/>
        <v>　　</v>
      </c>
      <c r="AO133" s="56"/>
      <c r="AP133" s="56"/>
      <c r="AQ133" s="56"/>
      <c r="AR133" s="56"/>
      <c r="AS133" s="56"/>
      <c r="AT133" s="56"/>
      <c r="AU133" s="61"/>
      <c r="AV133" s="61"/>
      <c r="AW133" s="63"/>
      <c r="AX133" s="62"/>
      <c r="BB133" s="373"/>
      <c r="BC133" s="374"/>
      <c r="BD133" s="373"/>
      <c r="BE133" s="376"/>
      <c r="BF133" s="374"/>
      <c r="BG133" s="377" t="e">
        <f>IF(ISERROR($AY132),VLOOKUP($BB132,Entf,7,FALSE),VLOOKUP($BB132,Entm,8,FALSE))</f>
        <v>#N/A</v>
      </c>
      <c r="BH133" s="378"/>
      <c r="BI133" s="378"/>
      <c r="BJ133" s="378"/>
      <c r="BK133" s="378"/>
      <c r="BL133" s="379"/>
      <c r="BM133" s="373"/>
      <c r="BN133" s="374"/>
      <c r="BO133" s="380" t="e">
        <f>IF(ISERROR($AY132),VLOOKUP($BB132,Entf,9,FALSE),VLOOKUP($BB132,Entm,10,FALSE))</f>
        <v>#N/A</v>
      </c>
      <c r="BP133" s="381"/>
      <c r="BQ133" s="381"/>
      <c r="BR133" s="382"/>
      <c r="BS133" s="383" t="e">
        <f>IF(ISERROR($AY132),VLOOKUP($BB132,Entf,16,FALSE),VLOOKUP($BB132,Entm,17,FALSE))</f>
        <v>#N/A</v>
      </c>
      <c r="BT133" s="384"/>
      <c r="BU133" s="384"/>
      <c r="BV133" s="384"/>
      <c r="BW133" s="385"/>
      <c r="BX133" s="383" t="e">
        <f>IF(ISERROR($AY132),VLOOKUP($BB132,Entf,23,FALSE),VLOOKUP($BB132,Entm,24,FALSE))</f>
        <v>#N/A</v>
      </c>
      <c r="BY133" s="384"/>
      <c r="BZ133" s="384"/>
      <c r="CA133" s="384"/>
      <c r="CB133" s="385"/>
      <c r="CC133" s="383" t="e">
        <f>IF(ISERROR($AY132),VLOOKUP($BB132,Entf,30,FALSE),VLOOKUP($BB132,Entm,31,FALSE))</f>
        <v>#N/A</v>
      </c>
      <c r="CD133" s="384"/>
      <c r="CE133" s="384"/>
      <c r="CF133" s="384"/>
      <c r="CG133" s="385"/>
      <c r="CH133" s="383" t="e">
        <f>IF(ISERROR($AY132),VLOOKUP($BB132,Entf,33,FALSE),VLOOKUP($BB132,Entm,34,FALSE))</f>
        <v>#N/A</v>
      </c>
      <c r="CI133" s="384"/>
      <c r="CJ133" s="384"/>
      <c r="CK133" s="385"/>
      <c r="CL133" s="383" t="e">
        <f>IF(ISERROR($AY132),VLOOKUP($BB132,Entf,36,FALSE),VLOOKUP($BB132,Entm,37,FALSE))</f>
        <v>#N/A</v>
      </c>
      <c r="CM133" s="384"/>
      <c r="CN133" s="384"/>
      <c r="CO133" s="385"/>
    </row>
    <row r="134" spans="1:93" ht="12" customHeight="1" thickBot="1">
      <c r="A134" s="69">
        <f t="shared" si="82"/>
      </c>
      <c r="B134" s="69">
        <f t="shared" si="83"/>
      </c>
      <c r="C134" s="69">
        <f t="shared" si="84"/>
      </c>
      <c r="D134" s="80">
        <f t="shared" si="85"/>
      </c>
      <c r="E134" s="98">
        <f t="shared" si="68"/>
        <v>151</v>
      </c>
      <c r="F134" s="105">
        <f t="shared" si="86"/>
        <v>0</v>
      </c>
      <c r="G134" s="106"/>
      <c r="H134" s="107"/>
      <c r="I134" s="71">
        <f t="shared" si="70"/>
        <v>0</v>
      </c>
      <c r="J134" s="78">
        <f t="shared" si="71"/>
        <v>0</v>
      </c>
      <c r="K134" s="54" t="e">
        <f t="shared" si="72"/>
        <v>#N/A</v>
      </c>
      <c r="L134" s="55">
        <f t="shared" si="73"/>
        <v>0</v>
      </c>
      <c r="M134" s="148"/>
      <c r="N134" s="58">
        <f t="shared" si="87"/>
      </c>
      <c r="O134" s="245">
        <f t="shared" si="88"/>
      </c>
      <c r="P134" s="243">
        <f t="shared" si="89"/>
      </c>
      <c r="Q134" s="254">
        <f t="shared" si="90"/>
      </c>
      <c r="R134" s="254">
        <f t="shared" si="91"/>
      </c>
      <c r="S134" s="109"/>
      <c r="T134" s="148"/>
      <c r="U134" s="58">
        <f t="shared" si="92"/>
      </c>
      <c r="V134" s="243">
        <f t="shared" si="93"/>
      </c>
      <c r="W134" s="243">
        <f t="shared" si="94"/>
      </c>
      <c r="X134" s="254">
        <f t="shared" si="95"/>
      </c>
      <c r="Y134" s="254">
        <f t="shared" si="96"/>
      </c>
      <c r="Z134" s="109"/>
      <c r="AA134" s="148"/>
      <c r="AB134" s="58">
        <f t="shared" si="97"/>
      </c>
      <c r="AC134" s="243">
        <f t="shared" si="98"/>
      </c>
      <c r="AD134" s="243">
        <f t="shared" si="99"/>
      </c>
      <c r="AE134" s="254">
        <f t="shared" si="100"/>
      </c>
      <c r="AF134" s="254">
        <f t="shared" si="101"/>
      </c>
      <c r="AG134" s="109"/>
      <c r="AH134" s="108"/>
      <c r="AI134" s="58">
        <f t="shared" si="74"/>
      </c>
      <c r="AJ134" s="109"/>
      <c r="AK134" s="108"/>
      <c r="AL134" s="126">
        <f t="shared" si="75"/>
      </c>
      <c r="AM134" s="146"/>
      <c r="AN134" s="195" t="str">
        <f t="shared" si="76"/>
        <v>　　</v>
      </c>
      <c r="AO134" s="56"/>
      <c r="AP134" s="56"/>
      <c r="AQ134" s="56"/>
      <c r="AR134" s="56"/>
      <c r="AS134" s="56"/>
      <c r="AT134" s="56"/>
      <c r="AU134" s="61"/>
      <c r="AV134" s="61"/>
      <c r="AW134" s="63"/>
      <c r="AX134" s="62"/>
      <c r="AY134" s="102" t="e">
        <f>VLOOKUP(1+AY132,$C$10:$C$160,1,FALSE)</f>
        <v>#N/A</v>
      </c>
      <c r="AZ134" s="102" t="e">
        <f>IF(ISERROR(AY134),VLOOKUP(1+AZ132,$D$10:$D$160,1,FALSE),0)</f>
        <v>#N/A</v>
      </c>
      <c r="BA134" s="102">
        <v>53</v>
      </c>
      <c r="BB134" s="371" t="e">
        <f>IF(ISERROR($AY134),VLOOKUP(AZ134,Entf,3,FALSE),VLOOKUP(AY134,Entm,4,FALSE))</f>
        <v>#N/A</v>
      </c>
      <c r="BC134" s="372"/>
      <c r="BD134" s="371" t="e">
        <f>IF(ISERROR($AY134),VLOOKUP($BB134,Entf,5,FALSE),VLOOKUP($BB134,Entm,6,FALSE))</f>
        <v>#N/A</v>
      </c>
      <c r="BE134" s="375"/>
      <c r="BF134" s="372"/>
      <c r="BG134" s="371" t="e">
        <f>IF(ISERROR($AY134),VLOOKUP($BB134,Entf,6,FALSE),VLOOKUP($BB134,Entm,7,FALSE))</f>
        <v>#N/A</v>
      </c>
      <c r="BH134" s="375"/>
      <c r="BI134" s="375"/>
      <c r="BJ134" s="375"/>
      <c r="BK134" s="375"/>
      <c r="BL134" s="372"/>
      <c r="BM134" s="371">
        <f>IF(ISERROR(AY134),IF(ISERROR(AZ134),"","女"),"男")</f>
      </c>
      <c r="BN134" s="372"/>
      <c r="BO134" s="386" t="e">
        <f>IF(ISERROR($AY134),VLOOKUP($BB134,Entf,37,FALSE),VLOOKUP($BB134,Entm,38,FALSE))</f>
        <v>#N/A</v>
      </c>
      <c r="BP134" s="387"/>
      <c r="BQ134" s="387"/>
      <c r="BR134" s="388"/>
      <c r="BS134" s="368" t="e">
        <f>IF(ISERROR($AY134),VLOOKUP($BB134,Entf,10,FALSE),VLOOKUP($BB134,Entm,11,FALSE))</f>
        <v>#N/A</v>
      </c>
      <c r="BT134" s="369"/>
      <c r="BU134" s="369"/>
      <c r="BV134" s="369"/>
      <c r="BW134" s="370"/>
      <c r="BX134" s="368" t="e">
        <f>IF(ISERROR($AY134),VLOOKUP($BB134,Entf,17,FALSE),VLOOKUP($BB134,Entm,18,FALSE))</f>
        <v>#N/A</v>
      </c>
      <c r="BY134" s="369"/>
      <c r="BZ134" s="369"/>
      <c r="CA134" s="369"/>
      <c r="CB134" s="370"/>
      <c r="CC134" s="368" t="e">
        <f>IF(ISERROR($AY134),VLOOKUP($BB134,Entf,24,FALSE),VLOOKUP($BB134,Entm,25,FALSE))</f>
        <v>#N/A</v>
      </c>
      <c r="CD134" s="369"/>
      <c r="CE134" s="369"/>
      <c r="CF134" s="369"/>
      <c r="CG134" s="370"/>
      <c r="CH134" s="368" t="e">
        <f>IF(ISERROR($AY134),VLOOKUP($BB134,Entf,31,FALSE),VLOOKUP($BB134,Entm,32,FALSE))</f>
        <v>#N/A</v>
      </c>
      <c r="CI134" s="369"/>
      <c r="CJ134" s="369"/>
      <c r="CK134" s="370"/>
      <c r="CL134" s="368" t="e">
        <f>IF(ISERROR($AY134),VLOOKUP($BB134,Entf,34,FALSE),VLOOKUP($BB134,Entm,35,FALSE))</f>
        <v>#N/A</v>
      </c>
      <c r="CM134" s="369"/>
      <c r="CN134" s="369"/>
      <c r="CO134" s="370"/>
    </row>
    <row r="135" spans="1:93" ht="12" customHeight="1" thickBot="1">
      <c r="A135" s="69">
        <f t="shared" si="82"/>
      </c>
      <c r="B135" s="69">
        <f t="shared" si="83"/>
      </c>
      <c r="C135" s="69">
        <f t="shared" si="84"/>
      </c>
      <c r="D135" s="80">
        <f t="shared" si="85"/>
      </c>
      <c r="E135" s="98">
        <f t="shared" si="68"/>
        <v>151</v>
      </c>
      <c r="F135" s="105">
        <f t="shared" si="86"/>
        <v>0</v>
      </c>
      <c r="G135" s="106"/>
      <c r="H135" s="107"/>
      <c r="I135" s="71">
        <f t="shared" si="70"/>
        <v>0</v>
      </c>
      <c r="J135" s="78">
        <f t="shared" si="71"/>
        <v>0</v>
      </c>
      <c r="K135" s="54" t="e">
        <f t="shared" si="72"/>
        <v>#N/A</v>
      </c>
      <c r="L135" s="55">
        <f t="shared" si="73"/>
        <v>0</v>
      </c>
      <c r="M135" s="148"/>
      <c r="N135" s="58">
        <f t="shared" si="87"/>
      </c>
      <c r="O135" s="245">
        <f t="shared" si="88"/>
      </c>
      <c r="P135" s="243">
        <f t="shared" si="89"/>
      </c>
      <c r="Q135" s="254">
        <f t="shared" si="90"/>
      </c>
      <c r="R135" s="254">
        <f t="shared" si="91"/>
      </c>
      <c r="S135" s="109"/>
      <c r="T135" s="148"/>
      <c r="U135" s="58">
        <f t="shared" si="92"/>
      </c>
      <c r="V135" s="243">
        <f t="shared" si="93"/>
      </c>
      <c r="W135" s="243">
        <f t="shared" si="94"/>
      </c>
      <c r="X135" s="254">
        <f t="shared" si="95"/>
      </c>
      <c r="Y135" s="254">
        <f t="shared" si="96"/>
      </c>
      <c r="Z135" s="109"/>
      <c r="AA135" s="148"/>
      <c r="AB135" s="58">
        <f t="shared" si="97"/>
      </c>
      <c r="AC135" s="243">
        <f t="shared" si="98"/>
      </c>
      <c r="AD135" s="243">
        <f t="shared" si="99"/>
      </c>
      <c r="AE135" s="254">
        <f t="shared" si="100"/>
      </c>
      <c r="AF135" s="254">
        <f t="shared" si="101"/>
      </c>
      <c r="AG135" s="109"/>
      <c r="AH135" s="108"/>
      <c r="AI135" s="58">
        <f t="shared" si="74"/>
      </c>
      <c r="AJ135" s="109"/>
      <c r="AK135" s="108"/>
      <c r="AL135" s="126">
        <f t="shared" si="75"/>
      </c>
      <c r="AM135" s="146"/>
      <c r="AN135" s="195" t="str">
        <f t="shared" si="76"/>
        <v>　　</v>
      </c>
      <c r="AO135" s="56"/>
      <c r="AP135" s="56"/>
      <c r="AQ135" s="56"/>
      <c r="AR135" s="56"/>
      <c r="AS135" s="56"/>
      <c r="AT135" s="56"/>
      <c r="AU135" s="61"/>
      <c r="AV135" s="61"/>
      <c r="AW135" s="63"/>
      <c r="AX135" s="62"/>
      <c r="BB135" s="373"/>
      <c r="BC135" s="374"/>
      <c r="BD135" s="373"/>
      <c r="BE135" s="376"/>
      <c r="BF135" s="374"/>
      <c r="BG135" s="377" t="e">
        <f>IF(ISERROR($AY134),VLOOKUP($BB134,Entf,7,FALSE),VLOOKUP($BB134,Entm,8,FALSE))</f>
        <v>#N/A</v>
      </c>
      <c r="BH135" s="378"/>
      <c r="BI135" s="378"/>
      <c r="BJ135" s="378"/>
      <c r="BK135" s="378"/>
      <c r="BL135" s="379"/>
      <c r="BM135" s="373"/>
      <c r="BN135" s="374"/>
      <c r="BO135" s="380" t="e">
        <f>IF(ISERROR($AY134),VLOOKUP($BB134,Entf,9,FALSE),VLOOKUP($BB134,Entm,10,FALSE))</f>
        <v>#N/A</v>
      </c>
      <c r="BP135" s="381"/>
      <c r="BQ135" s="381"/>
      <c r="BR135" s="382"/>
      <c r="BS135" s="383" t="e">
        <f>IF(ISERROR($AY134),VLOOKUP($BB134,Entf,16,FALSE),VLOOKUP($BB134,Entm,17,FALSE))</f>
        <v>#N/A</v>
      </c>
      <c r="BT135" s="384"/>
      <c r="BU135" s="384"/>
      <c r="BV135" s="384"/>
      <c r="BW135" s="385"/>
      <c r="BX135" s="383" t="e">
        <f>IF(ISERROR($AY134),VLOOKUP($BB134,Entf,23,FALSE),VLOOKUP($BB134,Entm,24,FALSE))</f>
        <v>#N/A</v>
      </c>
      <c r="BY135" s="384"/>
      <c r="BZ135" s="384"/>
      <c r="CA135" s="384"/>
      <c r="CB135" s="385"/>
      <c r="CC135" s="383" t="e">
        <f>IF(ISERROR($AY134),VLOOKUP($BB134,Entf,30,FALSE),VLOOKUP($BB134,Entm,31,FALSE))</f>
        <v>#N/A</v>
      </c>
      <c r="CD135" s="384"/>
      <c r="CE135" s="384"/>
      <c r="CF135" s="384"/>
      <c r="CG135" s="385"/>
      <c r="CH135" s="383" t="e">
        <f>IF(ISERROR($AY134),VLOOKUP($BB134,Entf,33,FALSE),VLOOKUP($BB134,Entm,34,FALSE))</f>
        <v>#N/A</v>
      </c>
      <c r="CI135" s="384"/>
      <c r="CJ135" s="384"/>
      <c r="CK135" s="385"/>
      <c r="CL135" s="383" t="e">
        <f>IF(ISERROR($AY134),VLOOKUP($BB134,Entf,36,FALSE),VLOOKUP($BB134,Entm,37,FALSE))</f>
        <v>#N/A</v>
      </c>
      <c r="CM135" s="384"/>
      <c r="CN135" s="384"/>
      <c r="CO135" s="385"/>
    </row>
    <row r="136" spans="1:93" ht="12" customHeight="1" thickBot="1">
      <c r="A136" s="69">
        <f t="shared" si="82"/>
      </c>
      <c r="B136" s="69">
        <f t="shared" si="83"/>
      </c>
      <c r="C136" s="69">
        <f t="shared" si="84"/>
      </c>
      <c r="D136" s="80">
        <f t="shared" si="85"/>
      </c>
      <c r="E136" s="98">
        <f t="shared" si="68"/>
        <v>151</v>
      </c>
      <c r="F136" s="105">
        <f t="shared" si="86"/>
        <v>0</v>
      </c>
      <c r="G136" s="106"/>
      <c r="H136" s="107"/>
      <c r="I136" s="71">
        <f t="shared" si="70"/>
        <v>0</v>
      </c>
      <c r="J136" s="78">
        <f t="shared" si="71"/>
        <v>0</v>
      </c>
      <c r="K136" s="54" t="e">
        <f t="shared" si="72"/>
        <v>#N/A</v>
      </c>
      <c r="L136" s="55">
        <f t="shared" si="73"/>
        <v>0</v>
      </c>
      <c r="M136" s="148"/>
      <c r="N136" s="58">
        <f t="shared" si="87"/>
      </c>
      <c r="O136" s="245">
        <f t="shared" si="88"/>
      </c>
      <c r="P136" s="243">
        <f t="shared" si="89"/>
      </c>
      <c r="Q136" s="254">
        <f t="shared" si="90"/>
      </c>
      <c r="R136" s="254">
        <f t="shared" si="91"/>
      </c>
      <c r="S136" s="109"/>
      <c r="T136" s="148"/>
      <c r="U136" s="58">
        <f t="shared" si="92"/>
      </c>
      <c r="V136" s="243">
        <f t="shared" si="93"/>
      </c>
      <c r="W136" s="243">
        <f t="shared" si="94"/>
      </c>
      <c r="X136" s="254">
        <f t="shared" si="95"/>
      </c>
      <c r="Y136" s="254">
        <f t="shared" si="96"/>
      </c>
      <c r="Z136" s="109"/>
      <c r="AA136" s="148"/>
      <c r="AB136" s="58">
        <f t="shared" si="97"/>
      </c>
      <c r="AC136" s="243">
        <f t="shared" si="98"/>
      </c>
      <c r="AD136" s="243">
        <f t="shared" si="99"/>
      </c>
      <c r="AE136" s="254">
        <f t="shared" si="100"/>
      </c>
      <c r="AF136" s="254">
        <f t="shared" si="101"/>
      </c>
      <c r="AG136" s="109"/>
      <c r="AH136" s="108"/>
      <c r="AI136" s="58">
        <f t="shared" si="74"/>
      </c>
      <c r="AJ136" s="109"/>
      <c r="AK136" s="108"/>
      <c r="AL136" s="126">
        <f t="shared" si="75"/>
      </c>
      <c r="AM136" s="146"/>
      <c r="AN136" s="195" t="str">
        <f t="shared" si="76"/>
        <v>　　</v>
      </c>
      <c r="AO136" s="56"/>
      <c r="AP136" s="56"/>
      <c r="AQ136" s="56"/>
      <c r="AR136" s="56"/>
      <c r="AS136" s="56"/>
      <c r="AT136" s="56"/>
      <c r="AU136" s="61"/>
      <c r="AV136" s="61"/>
      <c r="AW136" s="63"/>
      <c r="AX136" s="62"/>
      <c r="AY136" s="102" t="e">
        <f>VLOOKUP(1+AY134,$C$10:$C$160,1,FALSE)</f>
        <v>#N/A</v>
      </c>
      <c r="AZ136" s="102" t="e">
        <f>IF(ISERROR(AY136),VLOOKUP(1+AZ134,$D$10:$D$160,1,FALSE),0)</f>
        <v>#N/A</v>
      </c>
      <c r="BA136" s="102">
        <v>54</v>
      </c>
      <c r="BB136" s="371" t="e">
        <f>IF(ISERROR($AY136),VLOOKUP(AZ136,Entf,3,FALSE),VLOOKUP(AY136,Entm,4,FALSE))</f>
        <v>#N/A</v>
      </c>
      <c r="BC136" s="372"/>
      <c r="BD136" s="371" t="e">
        <f>IF(ISERROR($AY136),VLOOKUP($BB136,Entf,5,FALSE),VLOOKUP($BB136,Entm,6,FALSE))</f>
        <v>#N/A</v>
      </c>
      <c r="BE136" s="375"/>
      <c r="BF136" s="372"/>
      <c r="BG136" s="371" t="e">
        <f>IF(ISERROR($AY136),VLOOKUP($BB136,Entf,6,FALSE),VLOOKUP($BB136,Entm,7,FALSE))</f>
        <v>#N/A</v>
      </c>
      <c r="BH136" s="375"/>
      <c r="BI136" s="375"/>
      <c r="BJ136" s="375"/>
      <c r="BK136" s="375"/>
      <c r="BL136" s="372"/>
      <c r="BM136" s="371">
        <f>IF(ISERROR(AY136),IF(ISERROR(AZ136),"","女"),"男")</f>
      </c>
      <c r="BN136" s="372"/>
      <c r="BO136" s="386" t="e">
        <f>IF(ISERROR($AY136),VLOOKUP($BB136,Entf,37,FALSE),VLOOKUP($BB136,Entm,38,FALSE))</f>
        <v>#N/A</v>
      </c>
      <c r="BP136" s="387"/>
      <c r="BQ136" s="387"/>
      <c r="BR136" s="388"/>
      <c r="BS136" s="368" t="e">
        <f>IF(ISERROR($AY136),VLOOKUP($BB136,Entf,10,FALSE),VLOOKUP($BB136,Entm,11,FALSE))</f>
        <v>#N/A</v>
      </c>
      <c r="BT136" s="369"/>
      <c r="BU136" s="369"/>
      <c r="BV136" s="369"/>
      <c r="BW136" s="370"/>
      <c r="BX136" s="368" t="e">
        <f>IF(ISERROR($AY136),VLOOKUP($BB136,Entf,17,FALSE),VLOOKUP($BB136,Entm,18,FALSE))</f>
        <v>#N/A</v>
      </c>
      <c r="BY136" s="369"/>
      <c r="BZ136" s="369"/>
      <c r="CA136" s="369"/>
      <c r="CB136" s="370"/>
      <c r="CC136" s="368" t="e">
        <f>IF(ISERROR($AY136),VLOOKUP($BB136,Entf,24,FALSE),VLOOKUP($BB136,Entm,25,FALSE))</f>
        <v>#N/A</v>
      </c>
      <c r="CD136" s="369"/>
      <c r="CE136" s="369"/>
      <c r="CF136" s="369"/>
      <c r="CG136" s="370"/>
      <c r="CH136" s="368" t="e">
        <f>IF(ISERROR($AY136),VLOOKUP($BB136,Entf,31,FALSE),VLOOKUP($BB136,Entm,32,FALSE))</f>
        <v>#N/A</v>
      </c>
      <c r="CI136" s="369"/>
      <c r="CJ136" s="369"/>
      <c r="CK136" s="370"/>
      <c r="CL136" s="368" t="e">
        <f>IF(ISERROR($AY136),VLOOKUP($BB136,Entf,34,FALSE),VLOOKUP($BB136,Entm,35,FALSE))</f>
        <v>#N/A</v>
      </c>
      <c r="CM136" s="369"/>
      <c r="CN136" s="369"/>
      <c r="CO136" s="370"/>
    </row>
    <row r="137" spans="1:93" ht="12" customHeight="1" thickBot="1">
      <c r="A137" s="69">
        <f t="shared" si="82"/>
      </c>
      <c r="B137" s="69">
        <f t="shared" si="83"/>
      </c>
      <c r="C137" s="69">
        <f t="shared" si="84"/>
      </c>
      <c r="D137" s="80">
        <f t="shared" si="85"/>
      </c>
      <c r="E137" s="98">
        <f t="shared" si="68"/>
        <v>151</v>
      </c>
      <c r="F137" s="105">
        <f t="shared" si="86"/>
        <v>0</v>
      </c>
      <c r="G137" s="106"/>
      <c r="H137" s="107"/>
      <c r="I137" s="71">
        <f t="shared" si="70"/>
        <v>0</v>
      </c>
      <c r="J137" s="78">
        <f t="shared" si="71"/>
        <v>0</v>
      </c>
      <c r="K137" s="54" t="e">
        <f t="shared" si="72"/>
        <v>#N/A</v>
      </c>
      <c r="L137" s="55">
        <f t="shared" si="73"/>
        <v>0</v>
      </c>
      <c r="M137" s="148"/>
      <c r="N137" s="58">
        <f t="shared" si="87"/>
      </c>
      <c r="O137" s="245">
        <f t="shared" si="88"/>
      </c>
      <c r="P137" s="243">
        <f t="shared" si="89"/>
      </c>
      <c r="Q137" s="254">
        <f t="shared" si="90"/>
      </c>
      <c r="R137" s="254">
        <f t="shared" si="91"/>
      </c>
      <c r="S137" s="109"/>
      <c r="T137" s="148"/>
      <c r="U137" s="58">
        <f t="shared" si="92"/>
      </c>
      <c r="V137" s="243">
        <f t="shared" si="93"/>
      </c>
      <c r="W137" s="243">
        <f t="shared" si="94"/>
      </c>
      <c r="X137" s="254">
        <f t="shared" si="95"/>
      </c>
      <c r="Y137" s="254">
        <f t="shared" si="96"/>
      </c>
      <c r="Z137" s="109"/>
      <c r="AA137" s="148"/>
      <c r="AB137" s="58">
        <f t="shared" si="97"/>
      </c>
      <c r="AC137" s="243">
        <f t="shared" si="98"/>
      </c>
      <c r="AD137" s="243">
        <f t="shared" si="99"/>
      </c>
      <c r="AE137" s="254">
        <f t="shared" si="100"/>
      </c>
      <c r="AF137" s="254">
        <f t="shared" si="101"/>
      </c>
      <c r="AG137" s="109"/>
      <c r="AH137" s="108"/>
      <c r="AI137" s="58">
        <f t="shared" si="74"/>
      </c>
      <c r="AJ137" s="109"/>
      <c r="AK137" s="108"/>
      <c r="AL137" s="126">
        <f t="shared" si="75"/>
      </c>
      <c r="AM137" s="146"/>
      <c r="AN137" s="195" t="str">
        <f t="shared" si="76"/>
        <v>　　</v>
      </c>
      <c r="AO137" s="56"/>
      <c r="AP137" s="56"/>
      <c r="AQ137" s="56"/>
      <c r="AR137" s="56"/>
      <c r="AS137" s="56"/>
      <c r="AT137" s="56"/>
      <c r="AU137" s="61"/>
      <c r="AV137" s="61"/>
      <c r="AW137" s="63"/>
      <c r="AX137" s="62"/>
      <c r="BB137" s="373"/>
      <c r="BC137" s="374"/>
      <c r="BD137" s="373"/>
      <c r="BE137" s="376"/>
      <c r="BF137" s="374"/>
      <c r="BG137" s="377" t="e">
        <f>IF(ISERROR($AY136),VLOOKUP($BB136,Entf,7,FALSE),VLOOKUP($BB136,Entm,8,FALSE))</f>
        <v>#N/A</v>
      </c>
      <c r="BH137" s="378"/>
      <c r="BI137" s="378"/>
      <c r="BJ137" s="378"/>
      <c r="BK137" s="378"/>
      <c r="BL137" s="379"/>
      <c r="BM137" s="373"/>
      <c r="BN137" s="374"/>
      <c r="BO137" s="380" t="e">
        <f>IF(ISERROR($AY136),VLOOKUP($BB136,Entf,9,FALSE),VLOOKUP($BB136,Entm,10,FALSE))</f>
        <v>#N/A</v>
      </c>
      <c r="BP137" s="381"/>
      <c r="BQ137" s="381"/>
      <c r="BR137" s="382"/>
      <c r="BS137" s="383" t="e">
        <f>IF(ISERROR($AY136),VLOOKUP($BB136,Entf,16,FALSE),VLOOKUP($BB136,Entm,17,FALSE))</f>
        <v>#N/A</v>
      </c>
      <c r="BT137" s="384"/>
      <c r="BU137" s="384"/>
      <c r="BV137" s="384"/>
      <c r="BW137" s="385"/>
      <c r="BX137" s="383" t="e">
        <f>IF(ISERROR($AY136),VLOOKUP($BB136,Entf,23,FALSE),VLOOKUP($BB136,Entm,24,FALSE))</f>
        <v>#N/A</v>
      </c>
      <c r="BY137" s="384"/>
      <c r="BZ137" s="384"/>
      <c r="CA137" s="384"/>
      <c r="CB137" s="385"/>
      <c r="CC137" s="383" t="e">
        <f>IF(ISERROR($AY136),VLOOKUP($BB136,Entf,30,FALSE),VLOOKUP($BB136,Entm,31,FALSE))</f>
        <v>#N/A</v>
      </c>
      <c r="CD137" s="384"/>
      <c r="CE137" s="384"/>
      <c r="CF137" s="384"/>
      <c r="CG137" s="385"/>
      <c r="CH137" s="383" t="e">
        <f>IF(ISERROR($AY136),VLOOKUP($BB136,Entf,33,FALSE),VLOOKUP($BB136,Entm,34,FALSE))</f>
        <v>#N/A</v>
      </c>
      <c r="CI137" s="384"/>
      <c r="CJ137" s="384"/>
      <c r="CK137" s="385"/>
      <c r="CL137" s="383" t="e">
        <f>IF(ISERROR($AY136),VLOOKUP($BB136,Entf,36,FALSE),VLOOKUP($BB136,Entm,37,FALSE))</f>
        <v>#N/A</v>
      </c>
      <c r="CM137" s="384"/>
      <c r="CN137" s="384"/>
      <c r="CO137" s="385"/>
    </row>
    <row r="138" spans="1:93" ht="12" customHeight="1" thickBot="1">
      <c r="A138" s="69">
        <f t="shared" si="82"/>
      </c>
      <c r="B138" s="69">
        <f t="shared" si="83"/>
      </c>
      <c r="C138" s="69">
        <f t="shared" si="84"/>
      </c>
      <c r="D138" s="80">
        <f t="shared" si="85"/>
      </c>
      <c r="E138" s="98">
        <f t="shared" si="68"/>
        <v>151</v>
      </c>
      <c r="F138" s="105">
        <f t="shared" si="86"/>
        <v>0</v>
      </c>
      <c r="G138" s="106"/>
      <c r="H138" s="107"/>
      <c r="I138" s="71">
        <f t="shared" si="70"/>
        <v>0</v>
      </c>
      <c r="J138" s="78">
        <f t="shared" si="71"/>
        <v>0</v>
      </c>
      <c r="K138" s="54" t="e">
        <f t="shared" si="72"/>
        <v>#N/A</v>
      </c>
      <c r="L138" s="55">
        <f t="shared" si="73"/>
        <v>0</v>
      </c>
      <c r="M138" s="148"/>
      <c r="N138" s="58">
        <f t="shared" si="87"/>
      </c>
      <c r="O138" s="245">
        <f t="shared" si="88"/>
      </c>
      <c r="P138" s="243">
        <f t="shared" si="89"/>
      </c>
      <c r="Q138" s="254">
        <f t="shared" si="90"/>
      </c>
      <c r="R138" s="254">
        <f t="shared" si="91"/>
      </c>
      <c r="S138" s="109"/>
      <c r="T138" s="148"/>
      <c r="U138" s="58">
        <f t="shared" si="92"/>
      </c>
      <c r="V138" s="243">
        <f t="shared" si="93"/>
      </c>
      <c r="W138" s="243">
        <f t="shared" si="94"/>
      </c>
      <c r="X138" s="254">
        <f t="shared" si="95"/>
      </c>
      <c r="Y138" s="254">
        <f t="shared" si="96"/>
      </c>
      <c r="Z138" s="109"/>
      <c r="AA138" s="148"/>
      <c r="AB138" s="58">
        <f t="shared" si="97"/>
      </c>
      <c r="AC138" s="243">
        <f t="shared" si="98"/>
      </c>
      <c r="AD138" s="243">
        <f t="shared" si="99"/>
      </c>
      <c r="AE138" s="254">
        <f t="shared" si="100"/>
      </c>
      <c r="AF138" s="254">
        <f t="shared" si="101"/>
      </c>
      <c r="AG138" s="109"/>
      <c r="AH138" s="108"/>
      <c r="AI138" s="58">
        <f t="shared" si="74"/>
      </c>
      <c r="AJ138" s="109"/>
      <c r="AK138" s="108"/>
      <c r="AL138" s="126">
        <f t="shared" si="75"/>
      </c>
      <c r="AM138" s="146"/>
      <c r="AN138" s="195" t="str">
        <f t="shared" si="76"/>
        <v>　　</v>
      </c>
      <c r="AO138" s="56"/>
      <c r="AP138" s="56"/>
      <c r="AQ138" s="56"/>
      <c r="AR138" s="56"/>
      <c r="AS138" s="56"/>
      <c r="AT138" s="56"/>
      <c r="AU138" s="61"/>
      <c r="AV138" s="61"/>
      <c r="AW138" s="63"/>
      <c r="AX138" s="62"/>
      <c r="AY138" s="102" t="e">
        <f>VLOOKUP(1+AY136,$C$10:$C$160,1,FALSE)</f>
        <v>#N/A</v>
      </c>
      <c r="AZ138" s="102" t="e">
        <f>IF(ISERROR(AY138),VLOOKUP(1+AZ136,$D$10:$D$160,1,FALSE),0)</f>
        <v>#N/A</v>
      </c>
      <c r="BA138" s="102">
        <v>55</v>
      </c>
      <c r="BB138" s="371" t="e">
        <f>IF(ISERROR($AY138),VLOOKUP(AZ138,Entf,3,FALSE),VLOOKUP(AY138,Entm,4,FALSE))</f>
        <v>#N/A</v>
      </c>
      <c r="BC138" s="372"/>
      <c r="BD138" s="371" t="e">
        <f>IF(ISERROR($AY138),VLOOKUP($BB138,Entf,5,FALSE),VLOOKUP($BB138,Entm,6,FALSE))</f>
        <v>#N/A</v>
      </c>
      <c r="BE138" s="375"/>
      <c r="BF138" s="372"/>
      <c r="BG138" s="371" t="e">
        <f>IF(ISERROR($AY138),VLOOKUP($BB138,Entf,6,FALSE),VLOOKUP($BB138,Entm,7,FALSE))</f>
        <v>#N/A</v>
      </c>
      <c r="BH138" s="375"/>
      <c r="BI138" s="375"/>
      <c r="BJ138" s="375"/>
      <c r="BK138" s="375"/>
      <c r="BL138" s="372"/>
      <c r="BM138" s="371">
        <f>IF(ISERROR(AY138),IF(ISERROR(AZ138),"","女"),"男")</f>
      </c>
      <c r="BN138" s="372"/>
      <c r="BO138" s="386" t="e">
        <f>IF(ISERROR($AY138),VLOOKUP($BB138,Entf,37,FALSE),VLOOKUP($BB138,Entm,38,FALSE))</f>
        <v>#N/A</v>
      </c>
      <c r="BP138" s="387"/>
      <c r="BQ138" s="387"/>
      <c r="BR138" s="388"/>
      <c r="BS138" s="368" t="e">
        <f>IF(ISERROR($AY138),VLOOKUP($BB138,Entf,10,FALSE),VLOOKUP($BB138,Entm,11,FALSE))</f>
        <v>#N/A</v>
      </c>
      <c r="BT138" s="369"/>
      <c r="BU138" s="369"/>
      <c r="BV138" s="369"/>
      <c r="BW138" s="370"/>
      <c r="BX138" s="368" t="e">
        <f>IF(ISERROR($AY138),VLOOKUP($BB138,Entf,17,FALSE),VLOOKUP($BB138,Entm,18,FALSE))</f>
        <v>#N/A</v>
      </c>
      <c r="BY138" s="369"/>
      <c r="BZ138" s="369"/>
      <c r="CA138" s="369"/>
      <c r="CB138" s="370"/>
      <c r="CC138" s="368" t="e">
        <f>IF(ISERROR($AY138),VLOOKUP($BB138,Entf,24,FALSE),VLOOKUP($BB138,Entm,25,FALSE))</f>
        <v>#N/A</v>
      </c>
      <c r="CD138" s="369"/>
      <c r="CE138" s="369"/>
      <c r="CF138" s="369"/>
      <c r="CG138" s="370"/>
      <c r="CH138" s="368" t="e">
        <f>IF(ISERROR($AY138),VLOOKUP($BB138,Entf,31,FALSE),VLOOKUP($BB138,Entm,32,FALSE))</f>
        <v>#N/A</v>
      </c>
      <c r="CI138" s="369"/>
      <c r="CJ138" s="369"/>
      <c r="CK138" s="370"/>
      <c r="CL138" s="368" t="e">
        <f>IF(ISERROR($AY138),VLOOKUP($BB138,Entf,34,FALSE),VLOOKUP($BB138,Entm,35,FALSE))</f>
        <v>#N/A</v>
      </c>
      <c r="CM138" s="369"/>
      <c r="CN138" s="369"/>
      <c r="CO138" s="370"/>
    </row>
    <row r="139" spans="1:93" ht="12" customHeight="1" thickBot="1">
      <c r="A139" s="69">
        <f t="shared" si="82"/>
      </c>
      <c r="B139" s="69">
        <f t="shared" si="83"/>
      </c>
      <c r="C139" s="69">
        <f t="shared" si="84"/>
      </c>
      <c r="D139" s="80">
        <f t="shared" si="85"/>
      </c>
      <c r="E139" s="98">
        <f aca="true" t="shared" si="102" ref="E139:E160">IF($I139="",0,COUNTIF($I$10:$I$160,$I139))</f>
        <v>151</v>
      </c>
      <c r="F139" s="105">
        <f t="shared" si="86"/>
        <v>0</v>
      </c>
      <c r="G139" s="106"/>
      <c r="H139" s="107"/>
      <c r="I139" s="71">
        <f aca="true" t="shared" si="103" ref="I139:I160">VLOOKUP($G139&amp;TEXT($H139,0),競技者,8,FALSE)</f>
        <v>0</v>
      </c>
      <c r="J139" s="78">
        <f aca="true" t="shared" si="104" ref="J139:J160">VLOOKUP($G139&amp;TEXT($H139,0),競技者,9,FALSE)</f>
        <v>0</v>
      </c>
      <c r="K139" s="54" t="e">
        <f aca="true" t="shared" si="105" ref="K139:K160">VLOOKUP($G139&amp;TEXT($H139,0),競技者,4,FALSE)</f>
        <v>#N/A</v>
      </c>
      <c r="L139" s="55">
        <f aca="true" t="shared" si="106" ref="L139:L160">VLOOKUP($G139&amp;TEXT($H139,0),競技者,10,FALSE)</f>
        <v>0</v>
      </c>
      <c r="M139" s="148"/>
      <c r="N139" s="58">
        <f t="shared" si="87"/>
      </c>
      <c r="O139" s="245">
        <f t="shared" si="88"/>
      </c>
      <c r="P139" s="243">
        <f t="shared" si="89"/>
      </c>
      <c r="Q139" s="254">
        <f t="shared" si="90"/>
      </c>
      <c r="R139" s="254">
        <f t="shared" si="91"/>
      </c>
      <c r="S139" s="109"/>
      <c r="T139" s="148"/>
      <c r="U139" s="58">
        <f t="shared" si="92"/>
      </c>
      <c r="V139" s="243">
        <f t="shared" si="93"/>
      </c>
      <c r="W139" s="243">
        <f t="shared" si="94"/>
      </c>
      <c r="X139" s="254">
        <f t="shared" si="95"/>
      </c>
      <c r="Y139" s="254">
        <f t="shared" si="96"/>
      </c>
      <c r="Z139" s="109"/>
      <c r="AA139" s="148"/>
      <c r="AB139" s="58">
        <f t="shared" si="97"/>
      </c>
      <c r="AC139" s="243">
        <f t="shared" si="98"/>
      </c>
      <c r="AD139" s="243">
        <f t="shared" si="99"/>
      </c>
      <c r="AE139" s="254">
        <f t="shared" si="100"/>
      </c>
      <c r="AF139" s="254">
        <f t="shared" si="101"/>
      </c>
      <c r="AG139" s="109"/>
      <c r="AH139" s="108"/>
      <c r="AI139" s="58">
        <f aca="true" t="shared" si="107" ref="AI139:AI160">IF($AH139="","",IF($H$2="小学",(IF($G139="男",$AP$52,$AR$52)),(IF($H$2="一般",IF($G139="男",$AQ$52,$AS$52),IF($H$2="高校",IF($G139="男",$AP$65,$AR$65),IF($H$2="中学",IF($G139="男",$AQ$65,$AS$65)))))))</f>
      </c>
      <c r="AJ139" s="109"/>
      <c r="AK139" s="108"/>
      <c r="AL139" s="126">
        <f aca="true" t="shared" si="108" ref="AL139:AL160">IF($AK139="","",IF($H$2="小学",(IF($G139="男",$AP$53,$AR$53)),(IF($H$2="一般",IF($G139="男",$AQ$53,$AS$53),IF($H$2="高校",IF($G139="男",$AP$66,$AR$66),IF($H$2="中学",IF($G139="男",$AQ$66,$AS$66)))))))</f>
      </c>
      <c r="AM139" s="146"/>
      <c r="AN139" s="195" t="str">
        <f aca="true" t="shared" si="109" ref="AN139:AN160">VLOOKUP($G139&amp;TEXT($H139,0),競技者,12,FALSE)&amp;"　"&amp;VLOOKUP($G139&amp;TEXT($H139,0),競技者,13,FALSE)&amp;"　"&amp;VLOOKUP($G139&amp;TEXT($H139,0),競技者,14,FALSE)</f>
        <v>　　</v>
      </c>
      <c r="AO139" s="56"/>
      <c r="AP139" s="56"/>
      <c r="AQ139" s="56"/>
      <c r="AR139" s="56"/>
      <c r="AS139" s="56"/>
      <c r="AT139" s="56"/>
      <c r="AU139" s="61"/>
      <c r="AV139" s="61"/>
      <c r="AW139" s="63"/>
      <c r="AX139" s="62"/>
      <c r="BB139" s="373"/>
      <c r="BC139" s="374"/>
      <c r="BD139" s="373"/>
      <c r="BE139" s="376"/>
      <c r="BF139" s="374"/>
      <c r="BG139" s="377" t="e">
        <f>IF(ISERROR($AY138),VLOOKUP($BB138,Entf,7,FALSE),VLOOKUP($BB138,Entm,8,FALSE))</f>
        <v>#N/A</v>
      </c>
      <c r="BH139" s="378"/>
      <c r="BI139" s="378"/>
      <c r="BJ139" s="378"/>
      <c r="BK139" s="378"/>
      <c r="BL139" s="379"/>
      <c r="BM139" s="373"/>
      <c r="BN139" s="374"/>
      <c r="BO139" s="380" t="e">
        <f>IF(ISERROR($AY138),VLOOKUP($BB138,Entf,9,FALSE),VLOOKUP($BB138,Entm,10,FALSE))</f>
        <v>#N/A</v>
      </c>
      <c r="BP139" s="381"/>
      <c r="BQ139" s="381"/>
      <c r="BR139" s="382"/>
      <c r="BS139" s="383" t="e">
        <f>IF(ISERROR($AY138),VLOOKUP($BB138,Entf,16,FALSE),VLOOKUP($BB138,Entm,17,FALSE))</f>
        <v>#N/A</v>
      </c>
      <c r="BT139" s="384"/>
      <c r="BU139" s="384"/>
      <c r="BV139" s="384"/>
      <c r="BW139" s="385"/>
      <c r="BX139" s="383" t="e">
        <f>IF(ISERROR($AY138),VLOOKUP($BB138,Entf,23,FALSE),VLOOKUP($BB138,Entm,24,FALSE))</f>
        <v>#N/A</v>
      </c>
      <c r="BY139" s="384"/>
      <c r="BZ139" s="384"/>
      <c r="CA139" s="384"/>
      <c r="CB139" s="385"/>
      <c r="CC139" s="383" t="e">
        <f>IF(ISERROR($AY138),VLOOKUP($BB138,Entf,30,FALSE),VLOOKUP($BB138,Entm,31,FALSE))</f>
        <v>#N/A</v>
      </c>
      <c r="CD139" s="384"/>
      <c r="CE139" s="384"/>
      <c r="CF139" s="384"/>
      <c r="CG139" s="385"/>
      <c r="CH139" s="383" t="e">
        <f>IF(ISERROR($AY138),VLOOKUP($BB138,Entf,33,FALSE),VLOOKUP($BB138,Entm,34,FALSE))</f>
        <v>#N/A</v>
      </c>
      <c r="CI139" s="384"/>
      <c r="CJ139" s="384"/>
      <c r="CK139" s="385"/>
      <c r="CL139" s="383" t="e">
        <f>IF(ISERROR($AY138),VLOOKUP($BB138,Entf,36,FALSE),VLOOKUP($BB138,Entm,37,FALSE))</f>
        <v>#N/A</v>
      </c>
      <c r="CM139" s="384"/>
      <c r="CN139" s="384"/>
      <c r="CO139" s="385"/>
    </row>
    <row r="140" spans="1:93" ht="12" customHeight="1" thickBot="1">
      <c r="A140" s="69">
        <f t="shared" si="82"/>
      </c>
      <c r="B140" s="69">
        <f t="shared" si="83"/>
      </c>
      <c r="C140" s="69">
        <f t="shared" si="84"/>
      </c>
      <c r="D140" s="80">
        <f t="shared" si="85"/>
      </c>
      <c r="E140" s="98">
        <f t="shared" si="102"/>
        <v>151</v>
      </c>
      <c r="F140" s="105">
        <f t="shared" si="86"/>
        <v>0</v>
      </c>
      <c r="G140" s="106"/>
      <c r="H140" s="107"/>
      <c r="I140" s="71">
        <f t="shared" si="103"/>
        <v>0</v>
      </c>
      <c r="J140" s="78">
        <f t="shared" si="104"/>
        <v>0</v>
      </c>
      <c r="K140" s="54" t="e">
        <f t="shared" si="105"/>
        <v>#N/A</v>
      </c>
      <c r="L140" s="55">
        <f t="shared" si="106"/>
        <v>0</v>
      </c>
      <c r="M140" s="148"/>
      <c r="N140" s="58">
        <f t="shared" si="87"/>
      </c>
      <c r="O140" s="245">
        <f t="shared" si="88"/>
      </c>
      <c r="P140" s="243">
        <f t="shared" si="89"/>
      </c>
      <c r="Q140" s="254">
        <f t="shared" si="90"/>
      </c>
      <c r="R140" s="254">
        <f t="shared" si="91"/>
      </c>
      <c r="S140" s="109"/>
      <c r="T140" s="148"/>
      <c r="U140" s="58">
        <f t="shared" si="92"/>
      </c>
      <c r="V140" s="243">
        <f t="shared" si="93"/>
      </c>
      <c r="W140" s="243">
        <f t="shared" si="94"/>
      </c>
      <c r="X140" s="254">
        <f t="shared" si="95"/>
      </c>
      <c r="Y140" s="254">
        <f t="shared" si="96"/>
      </c>
      <c r="Z140" s="109"/>
      <c r="AA140" s="148"/>
      <c r="AB140" s="58">
        <f t="shared" si="97"/>
      </c>
      <c r="AC140" s="243">
        <f t="shared" si="98"/>
      </c>
      <c r="AD140" s="243">
        <f t="shared" si="99"/>
      </c>
      <c r="AE140" s="254">
        <f t="shared" si="100"/>
      </c>
      <c r="AF140" s="254">
        <f t="shared" si="101"/>
      </c>
      <c r="AG140" s="109"/>
      <c r="AH140" s="108"/>
      <c r="AI140" s="58">
        <f t="shared" si="107"/>
      </c>
      <c r="AJ140" s="109"/>
      <c r="AK140" s="108"/>
      <c r="AL140" s="126">
        <f t="shared" si="108"/>
      </c>
      <c r="AM140" s="146"/>
      <c r="AN140" s="195" t="str">
        <f t="shared" si="109"/>
        <v>　　</v>
      </c>
      <c r="AO140" s="56"/>
      <c r="AP140" s="56"/>
      <c r="AQ140" s="56"/>
      <c r="AR140" s="56"/>
      <c r="AS140" s="56"/>
      <c r="AT140" s="56"/>
      <c r="AU140" s="61"/>
      <c r="AV140" s="61"/>
      <c r="AW140" s="63"/>
      <c r="AX140" s="62"/>
      <c r="AY140" s="102" t="e">
        <f>VLOOKUP(1+AY138,$C$10:$C$160,1,FALSE)</f>
        <v>#N/A</v>
      </c>
      <c r="AZ140" s="102" t="e">
        <f>IF(ISERROR(AY140),VLOOKUP(1+AZ138,$D$10:$D$160,1,FALSE),0)</f>
        <v>#N/A</v>
      </c>
      <c r="BA140" s="102">
        <v>56</v>
      </c>
      <c r="BB140" s="371" t="e">
        <f>IF(ISERROR($AY140),VLOOKUP(AZ140,Entf,3,FALSE),VLOOKUP(AY140,Entm,4,FALSE))</f>
        <v>#N/A</v>
      </c>
      <c r="BC140" s="372"/>
      <c r="BD140" s="371" t="e">
        <f>IF(ISERROR($AY140),VLOOKUP($BB140,Entf,5,FALSE),VLOOKUP($BB140,Entm,6,FALSE))</f>
        <v>#N/A</v>
      </c>
      <c r="BE140" s="375"/>
      <c r="BF140" s="372"/>
      <c r="BG140" s="371" t="e">
        <f>IF(ISERROR($AY140),VLOOKUP($BB140,Entf,6,FALSE),VLOOKUP($BB140,Entm,7,FALSE))</f>
        <v>#N/A</v>
      </c>
      <c r="BH140" s="375"/>
      <c r="BI140" s="375"/>
      <c r="BJ140" s="375"/>
      <c r="BK140" s="375"/>
      <c r="BL140" s="372"/>
      <c r="BM140" s="371">
        <f>IF(ISERROR(AY140),IF(ISERROR(AZ140),"","女"),"男")</f>
      </c>
      <c r="BN140" s="372"/>
      <c r="BO140" s="386" t="e">
        <f>IF(ISERROR($AY140),VLOOKUP($BB140,Entf,37,FALSE),VLOOKUP($BB140,Entm,38,FALSE))</f>
        <v>#N/A</v>
      </c>
      <c r="BP140" s="387"/>
      <c r="BQ140" s="387"/>
      <c r="BR140" s="388"/>
      <c r="BS140" s="368" t="e">
        <f>IF(ISERROR($AY140),VLOOKUP($BB140,Entf,10,FALSE),VLOOKUP($BB140,Entm,11,FALSE))</f>
        <v>#N/A</v>
      </c>
      <c r="BT140" s="369"/>
      <c r="BU140" s="369"/>
      <c r="BV140" s="369"/>
      <c r="BW140" s="370"/>
      <c r="BX140" s="368" t="e">
        <f>IF(ISERROR($AY140),VLOOKUP($BB140,Entf,17,FALSE),VLOOKUP($BB140,Entm,18,FALSE))</f>
        <v>#N/A</v>
      </c>
      <c r="BY140" s="369"/>
      <c r="BZ140" s="369"/>
      <c r="CA140" s="369"/>
      <c r="CB140" s="370"/>
      <c r="CC140" s="368" t="e">
        <f>IF(ISERROR($AY140),VLOOKUP($BB140,Entf,24,FALSE),VLOOKUP($BB140,Entm,25,FALSE))</f>
        <v>#N/A</v>
      </c>
      <c r="CD140" s="369"/>
      <c r="CE140" s="369"/>
      <c r="CF140" s="369"/>
      <c r="CG140" s="370"/>
      <c r="CH140" s="368" t="e">
        <f>IF(ISERROR($AY140),VLOOKUP($BB140,Entf,31,FALSE),VLOOKUP($BB140,Entm,32,FALSE))</f>
        <v>#N/A</v>
      </c>
      <c r="CI140" s="369"/>
      <c r="CJ140" s="369"/>
      <c r="CK140" s="370"/>
      <c r="CL140" s="368" t="e">
        <f>IF(ISERROR($AY140),VLOOKUP($BB140,Entf,34,FALSE),VLOOKUP($BB140,Entm,35,FALSE))</f>
        <v>#N/A</v>
      </c>
      <c r="CM140" s="369"/>
      <c r="CN140" s="369"/>
      <c r="CO140" s="370"/>
    </row>
    <row r="141" spans="1:93" ht="12" customHeight="1" thickBot="1">
      <c r="A141" s="69">
        <f t="shared" si="82"/>
      </c>
      <c r="B141" s="69">
        <f t="shared" si="83"/>
      </c>
      <c r="C141" s="69">
        <f t="shared" si="84"/>
      </c>
      <c r="D141" s="80">
        <f t="shared" si="85"/>
      </c>
      <c r="E141" s="98">
        <f t="shared" si="102"/>
        <v>151</v>
      </c>
      <c r="F141" s="105">
        <f t="shared" si="86"/>
        <v>0</v>
      </c>
      <c r="G141" s="106"/>
      <c r="H141" s="107"/>
      <c r="I141" s="71">
        <f t="shared" si="103"/>
        <v>0</v>
      </c>
      <c r="J141" s="78">
        <f t="shared" si="104"/>
        <v>0</v>
      </c>
      <c r="K141" s="54" t="e">
        <f t="shared" si="105"/>
        <v>#N/A</v>
      </c>
      <c r="L141" s="55">
        <f t="shared" si="106"/>
        <v>0</v>
      </c>
      <c r="M141" s="148"/>
      <c r="N141" s="58">
        <f t="shared" si="87"/>
      </c>
      <c r="O141" s="245">
        <f t="shared" si="88"/>
      </c>
      <c r="P141" s="243">
        <f t="shared" si="89"/>
      </c>
      <c r="Q141" s="254">
        <f t="shared" si="90"/>
      </c>
      <c r="R141" s="254">
        <f t="shared" si="91"/>
      </c>
      <c r="S141" s="109"/>
      <c r="T141" s="148"/>
      <c r="U141" s="58">
        <f t="shared" si="92"/>
      </c>
      <c r="V141" s="243">
        <f t="shared" si="93"/>
      </c>
      <c r="W141" s="243">
        <f t="shared" si="94"/>
      </c>
      <c r="X141" s="254">
        <f t="shared" si="95"/>
      </c>
      <c r="Y141" s="254">
        <f t="shared" si="96"/>
      </c>
      <c r="Z141" s="109"/>
      <c r="AA141" s="148"/>
      <c r="AB141" s="58">
        <f t="shared" si="97"/>
      </c>
      <c r="AC141" s="243">
        <f t="shared" si="98"/>
      </c>
      <c r="AD141" s="243">
        <f t="shared" si="99"/>
      </c>
      <c r="AE141" s="254">
        <f t="shared" si="100"/>
      </c>
      <c r="AF141" s="254">
        <f t="shared" si="101"/>
      </c>
      <c r="AG141" s="109"/>
      <c r="AH141" s="108"/>
      <c r="AI141" s="58">
        <f t="shared" si="107"/>
      </c>
      <c r="AJ141" s="109"/>
      <c r="AK141" s="108"/>
      <c r="AL141" s="126">
        <f t="shared" si="108"/>
      </c>
      <c r="AM141" s="146"/>
      <c r="AN141" s="195" t="str">
        <f t="shared" si="109"/>
        <v>　　</v>
      </c>
      <c r="AO141" s="56"/>
      <c r="AP141" s="56"/>
      <c r="AQ141" s="56"/>
      <c r="AR141" s="56"/>
      <c r="AS141" s="56"/>
      <c r="AT141" s="56"/>
      <c r="AU141" s="61"/>
      <c r="AV141" s="61"/>
      <c r="AW141" s="63"/>
      <c r="AX141" s="62"/>
      <c r="BB141" s="373"/>
      <c r="BC141" s="374"/>
      <c r="BD141" s="373"/>
      <c r="BE141" s="376"/>
      <c r="BF141" s="374"/>
      <c r="BG141" s="377" t="e">
        <f>IF(ISERROR($AY140),VLOOKUP($BB140,Entf,7,FALSE),VLOOKUP($BB140,Entm,8,FALSE))</f>
        <v>#N/A</v>
      </c>
      <c r="BH141" s="378"/>
      <c r="BI141" s="378"/>
      <c r="BJ141" s="378"/>
      <c r="BK141" s="378"/>
      <c r="BL141" s="379"/>
      <c r="BM141" s="373"/>
      <c r="BN141" s="374"/>
      <c r="BO141" s="380" t="e">
        <f>IF(ISERROR($AY140),VLOOKUP($BB140,Entf,9,FALSE),VLOOKUP($BB140,Entm,10,FALSE))</f>
        <v>#N/A</v>
      </c>
      <c r="BP141" s="381"/>
      <c r="BQ141" s="381"/>
      <c r="BR141" s="382"/>
      <c r="BS141" s="383" t="e">
        <f>IF(ISERROR($AY140),VLOOKUP($BB140,Entf,16,FALSE),VLOOKUP($BB140,Entm,17,FALSE))</f>
        <v>#N/A</v>
      </c>
      <c r="BT141" s="384"/>
      <c r="BU141" s="384"/>
      <c r="BV141" s="384"/>
      <c r="BW141" s="385"/>
      <c r="BX141" s="383" t="e">
        <f>IF(ISERROR($AY140),VLOOKUP($BB140,Entf,23,FALSE),VLOOKUP($BB140,Entm,24,FALSE))</f>
        <v>#N/A</v>
      </c>
      <c r="BY141" s="384"/>
      <c r="BZ141" s="384"/>
      <c r="CA141" s="384"/>
      <c r="CB141" s="385"/>
      <c r="CC141" s="383" t="e">
        <f>IF(ISERROR($AY140),VLOOKUP($BB140,Entf,30,FALSE),VLOOKUP($BB140,Entm,31,FALSE))</f>
        <v>#N/A</v>
      </c>
      <c r="CD141" s="384"/>
      <c r="CE141" s="384"/>
      <c r="CF141" s="384"/>
      <c r="CG141" s="385"/>
      <c r="CH141" s="383" t="e">
        <f>IF(ISERROR($AY140),VLOOKUP($BB140,Entf,33,FALSE),VLOOKUP($BB140,Entm,34,FALSE))</f>
        <v>#N/A</v>
      </c>
      <c r="CI141" s="384"/>
      <c r="CJ141" s="384"/>
      <c r="CK141" s="385"/>
      <c r="CL141" s="383" t="e">
        <f>IF(ISERROR($AY140),VLOOKUP($BB140,Entf,36,FALSE),VLOOKUP($BB140,Entm,37,FALSE))</f>
        <v>#N/A</v>
      </c>
      <c r="CM141" s="384"/>
      <c r="CN141" s="384"/>
      <c r="CO141" s="385"/>
    </row>
    <row r="142" spans="1:93" ht="12" customHeight="1" thickBot="1">
      <c r="A142" s="69">
        <f t="shared" si="82"/>
      </c>
      <c r="B142" s="69">
        <f t="shared" si="83"/>
      </c>
      <c r="C142" s="69">
        <f t="shared" si="84"/>
      </c>
      <c r="D142" s="80">
        <f t="shared" si="85"/>
      </c>
      <c r="E142" s="98">
        <f t="shared" si="102"/>
        <v>151</v>
      </c>
      <c r="F142" s="105">
        <f t="shared" si="86"/>
        <v>0</v>
      </c>
      <c r="G142" s="106"/>
      <c r="H142" s="107"/>
      <c r="I142" s="71">
        <f t="shared" si="103"/>
        <v>0</v>
      </c>
      <c r="J142" s="78">
        <f t="shared" si="104"/>
        <v>0</v>
      </c>
      <c r="K142" s="54" t="e">
        <f t="shared" si="105"/>
        <v>#N/A</v>
      </c>
      <c r="L142" s="55">
        <f t="shared" si="106"/>
        <v>0</v>
      </c>
      <c r="M142" s="148"/>
      <c r="N142" s="58">
        <f t="shared" si="87"/>
      </c>
      <c r="O142" s="245">
        <f t="shared" si="88"/>
      </c>
      <c r="P142" s="243">
        <f t="shared" si="89"/>
      </c>
      <c r="Q142" s="254">
        <f t="shared" si="90"/>
      </c>
      <c r="R142" s="254">
        <f t="shared" si="91"/>
      </c>
      <c r="S142" s="109"/>
      <c r="T142" s="148"/>
      <c r="U142" s="58">
        <f t="shared" si="92"/>
      </c>
      <c r="V142" s="243">
        <f t="shared" si="93"/>
      </c>
      <c r="W142" s="243">
        <f t="shared" si="94"/>
      </c>
      <c r="X142" s="254">
        <f t="shared" si="95"/>
      </c>
      <c r="Y142" s="254">
        <f t="shared" si="96"/>
      </c>
      <c r="Z142" s="109"/>
      <c r="AA142" s="148"/>
      <c r="AB142" s="58">
        <f t="shared" si="97"/>
      </c>
      <c r="AC142" s="243">
        <f t="shared" si="98"/>
      </c>
      <c r="AD142" s="243">
        <f t="shared" si="99"/>
      </c>
      <c r="AE142" s="254">
        <f t="shared" si="100"/>
      </c>
      <c r="AF142" s="254">
        <f t="shared" si="101"/>
      </c>
      <c r="AG142" s="109"/>
      <c r="AH142" s="108"/>
      <c r="AI142" s="58">
        <f t="shared" si="107"/>
      </c>
      <c r="AJ142" s="109"/>
      <c r="AK142" s="108"/>
      <c r="AL142" s="126">
        <f t="shared" si="108"/>
      </c>
      <c r="AM142" s="146"/>
      <c r="AN142" s="195" t="str">
        <f t="shared" si="109"/>
        <v>　　</v>
      </c>
      <c r="AO142" s="56"/>
      <c r="AP142" s="56"/>
      <c r="AQ142" s="56"/>
      <c r="AR142" s="56"/>
      <c r="AS142" s="56"/>
      <c r="AT142" s="56"/>
      <c r="AU142" s="61"/>
      <c r="AV142" s="61"/>
      <c r="AW142" s="63"/>
      <c r="AX142" s="62"/>
      <c r="AY142" s="102" t="e">
        <f>VLOOKUP(1+AY140,$C$10:$C$160,1,FALSE)</f>
        <v>#N/A</v>
      </c>
      <c r="AZ142" s="102" t="e">
        <f>IF(ISERROR(AY142),VLOOKUP(1+AZ140,$D$10:$D$160,1,FALSE),0)</f>
        <v>#N/A</v>
      </c>
      <c r="BA142" s="102">
        <v>57</v>
      </c>
      <c r="BB142" s="371" t="e">
        <f>IF(ISERROR($AY142),VLOOKUP(AZ142,Entf,3,FALSE),VLOOKUP(AY142,Entm,4,FALSE))</f>
        <v>#N/A</v>
      </c>
      <c r="BC142" s="372"/>
      <c r="BD142" s="371" t="e">
        <f>IF(ISERROR($AY142),VLOOKUP($BB142,Entf,5,FALSE),VLOOKUP($BB142,Entm,6,FALSE))</f>
        <v>#N/A</v>
      </c>
      <c r="BE142" s="375"/>
      <c r="BF142" s="372"/>
      <c r="BG142" s="371" t="e">
        <f>IF(ISERROR($AY142),VLOOKUP($BB142,Entf,6,FALSE),VLOOKUP($BB142,Entm,7,FALSE))</f>
        <v>#N/A</v>
      </c>
      <c r="BH142" s="375"/>
      <c r="BI142" s="375"/>
      <c r="BJ142" s="375"/>
      <c r="BK142" s="375"/>
      <c r="BL142" s="372"/>
      <c r="BM142" s="371">
        <f>IF(ISERROR(AY142),IF(ISERROR(AZ142),"","女"),"男")</f>
      </c>
      <c r="BN142" s="372"/>
      <c r="BO142" s="386" t="e">
        <f>IF(ISERROR($AY142),VLOOKUP($BB142,Entf,37,FALSE),VLOOKUP($BB142,Entm,38,FALSE))</f>
        <v>#N/A</v>
      </c>
      <c r="BP142" s="387"/>
      <c r="BQ142" s="387"/>
      <c r="BR142" s="388"/>
      <c r="BS142" s="368" t="e">
        <f>IF(ISERROR($AY142),VLOOKUP($BB142,Entf,10,FALSE),VLOOKUP($BB142,Entm,11,FALSE))</f>
        <v>#N/A</v>
      </c>
      <c r="BT142" s="369"/>
      <c r="BU142" s="369"/>
      <c r="BV142" s="369"/>
      <c r="BW142" s="370"/>
      <c r="BX142" s="368" t="e">
        <f>IF(ISERROR($AY142),VLOOKUP($BB142,Entf,17,FALSE),VLOOKUP($BB142,Entm,18,FALSE))</f>
        <v>#N/A</v>
      </c>
      <c r="BY142" s="369"/>
      <c r="BZ142" s="369"/>
      <c r="CA142" s="369"/>
      <c r="CB142" s="370"/>
      <c r="CC142" s="368" t="e">
        <f>IF(ISERROR($AY142),VLOOKUP($BB142,Entf,24,FALSE),VLOOKUP($BB142,Entm,25,FALSE))</f>
        <v>#N/A</v>
      </c>
      <c r="CD142" s="369"/>
      <c r="CE142" s="369"/>
      <c r="CF142" s="369"/>
      <c r="CG142" s="370"/>
      <c r="CH142" s="368" t="e">
        <f>IF(ISERROR($AY142),VLOOKUP($BB142,Entf,31,FALSE),VLOOKUP($BB142,Entm,32,FALSE))</f>
        <v>#N/A</v>
      </c>
      <c r="CI142" s="369"/>
      <c r="CJ142" s="369"/>
      <c r="CK142" s="370"/>
      <c r="CL142" s="368" t="e">
        <f>IF(ISERROR($AY142),VLOOKUP($BB142,Entf,34,FALSE),VLOOKUP($BB142,Entm,35,FALSE))</f>
        <v>#N/A</v>
      </c>
      <c r="CM142" s="369"/>
      <c r="CN142" s="369"/>
      <c r="CO142" s="370"/>
    </row>
    <row r="143" spans="1:93" ht="12" customHeight="1" thickBot="1">
      <c r="A143" s="69">
        <f t="shared" si="82"/>
      </c>
      <c r="B143" s="69">
        <f t="shared" si="83"/>
      </c>
      <c r="C143" s="69">
        <f t="shared" si="84"/>
      </c>
      <c r="D143" s="80">
        <f t="shared" si="85"/>
      </c>
      <c r="E143" s="98">
        <f t="shared" si="102"/>
        <v>151</v>
      </c>
      <c r="F143" s="105">
        <f t="shared" si="86"/>
        <v>0</v>
      </c>
      <c r="G143" s="106"/>
      <c r="H143" s="107"/>
      <c r="I143" s="71">
        <f t="shared" si="103"/>
        <v>0</v>
      </c>
      <c r="J143" s="78">
        <f t="shared" si="104"/>
        <v>0</v>
      </c>
      <c r="K143" s="54" t="e">
        <f t="shared" si="105"/>
        <v>#N/A</v>
      </c>
      <c r="L143" s="55">
        <f t="shared" si="106"/>
        <v>0</v>
      </c>
      <c r="M143" s="148"/>
      <c r="N143" s="58">
        <f t="shared" si="87"/>
      </c>
      <c r="O143" s="245">
        <f t="shared" si="88"/>
      </c>
      <c r="P143" s="243">
        <f t="shared" si="89"/>
      </c>
      <c r="Q143" s="254">
        <f t="shared" si="90"/>
      </c>
      <c r="R143" s="254">
        <f t="shared" si="91"/>
      </c>
      <c r="S143" s="109"/>
      <c r="T143" s="148"/>
      <c r="U143" s="58">
        <f t="shared" si="92"/>
      </c>
      <c r="V143" s="243">
        <f t="shared" si="93"/>
      </c>
      <c r="W143" s="243">
        <f t="shared" si="94"/>
      </c>
      <c r="X143" s="254">
        <f t="shared" si="95"/>
      </c>
      <c r="Y143" s="254">
        <f t="shared" si="96"/>
      </c>
      <c r="Z143" s="109"/>
      <c r="AA143" s="148"/>
      <c r="AB143" s="58">
        <f t="shared" si="97"/>
      </c>
      <c r="AC143" s="243">
        <f t="shared" si="98"/>
      </c>
      <c r="AD143" s="243">
        <f t="shared" si="99"/>
      </c>
      <c r="AE143" s="254">
        <f t="shared" si="100"/>
      </c>
      <c r="AF143" s="254">
        <f t="shared" si="101"/>
      </c>
      <c r="AG143" s="109"/>
      <c r="AH143" s="108"/>
      <c r="AI143" s="58">
        <f t="shared" si="107"/>
      </c>
      <c r="AJ143" s="109"/>
      <c r="AK143" s="108"/>
      <c r="AL143" s="126">
        <f t="shared" si="108"/>
      </c>
      <c r="AM143" s="146"/>
      <c r="AN143" s="195" t="str">
        <f t="shared" si="109"/>
        <v>　　</v>
      </c>
      <c r="AO143" s="56"/>
      <c r="AP143" s="56"/>
      <c r="AQ143" s="56"/>
      <c r="AR143" s="56"/>
      <c r="AS143" s="56"/>
      <c r="AT143" s="56"/>
      <c r="AU143" s="61"/>
      <c r="AV143" s="61"/>
      <c r="AW143" s="63"/>
      <c r="AX143" s="62"/>
      <c r="BB143" s="373"/>
      <c r="BC143" s="374"/>
      <c r="BD143" s="373"/>
      <c r="BE143" s="376"/>
      <c r="BF143" s="374"/>
      <c r="BG143" s="377" t="e">
        <f>IF(ISERROR($AY142),VLOOKUP($BB142,Entf,7,FALSE),VLOOKUP($BB142,Entm,8,FALSE))</f>
        <v>#N/A</v>
      </c>
      <c r="BH143" s="378"/>
      <c r="BI143" s="378"/>
      <c r="BJ143" s="378"/>
      <c r="BK143" s="378"/>
      <c r="BL143" s="379"/>
      <c r="BM143" s="373"/>
      <c r="BN143" s="374"/>
      <c r="BO143" s="380" t="e">
        <f>IF(ISERROR($AY142),VLOOKUP($BB142,Entf,9,FALSE),VLOOKUP($BB142,Entm,10,FALSE))</f>
        <v>#N/A</v>
      </c>
      <c r="BP143" s="381"/>
      <c r="BQ143" s="381"/>
      <c r="BR143" s="382"/>
      <c r="BS143" s="383" t="e">
        <f>IF(ISERROR($AY142),VLOOKUP($BB142,Entf,16,FALSE),VLOOKUP($BB142,Entm,17,FALSE))</f>
        <v>#N/A</v>
      </c>
      <c r="BT143" s="384"/>
      <c r="BU143" s="384"/>
      <c r="BV143" s="384"/>
      <c r="BW143" s="385"/>
      <c r="BX143" s="383" t="e">
        <f>IF(ISERROR($AY142),VLOOKUP($BB142,Entf,23,FALSE),VLOOKUP($BB142,Entm,24,FALSE))</f>
        <v>#N/A</v>
      </c>
      <c r="BY143" s="384"/>
      <c r="BZ143" s="384"/>
      <c r="CA143" s="384"/>
      <c r="CB143" s="385"/>
      <c r="CC143" s="383" t="e">
        <f>IF(ISERROR($AY142),VLOOKUP($BB142,Entf,30,FALSE),VLOOKUP($BB142,Entm,31,FALSE))</f>
        <v>#N/A</v>
      </c>
      <c r="CD143" s="384"/>
      <c r="CE143" s="384"/>
      <c r="CF143" s="384"/>
      <c r="CG143" s="385"/>
      <c r="CH143" s="383" t="e">
        <f>IF(ISERROR($AY142),VLOOKUP($BB142,Entf,33,FALSE),VLOOKUP($BB142,Entm,34,FALSE))</f>
        <v>#N/A</v>
      </c>
      <c r="CI143" s="384"/>
      <c r="CJ143" s="384"/>
      <c r="CK143" s="385"/>
      <c r="CL143" s="383" t="e">
        <f>IF(ISERROR($AY142),VLOOKUP($BB142,Entf,36,FALSE),VLOOKUP($BB142,Entm,37,FALSE))</f>
        <v>#N/A</v>
      </c>
      <c r="CM143" s="384"/>
      <c r="CN143" s="384"/>
      <c r="CO143" s="385"/>
    </row>
    <row r="144" spans="1:93" ht="12" customHeight="1" thickBot="1">
      <c r="A144" s="69">
        <f t="shared" si="82"/>
      </c>
      <c r="B144" s="69">
        <f t="shared" si="83"/>
      </c>
      <c r="C144" s="69">
        <f t="shared" si="84"/>
      </c>
      <c r="D144" s="80">
        <f t="shared" si="85"/>
      </c>
      <c r="E144" s="98">
        <f t="shared" si="102"/>
        <v>151</v>
      </c>
      <c r="F144" s="105">
        <f t="shared" si="86"/>
        <v>0</v>
      </c>
      <c r="G144" s="106"/>
      <c r="H144" s="107"/>
      <c r="I144" s="71">
        <f t="shared" si="103"/>
        <v>0</v>
      </c>
      <c r="J144" s="78">
        <f t="shared" si="104"/>
        <v>0</v>
      </c>
      <c r="K144" s="54" t="e">
        <f t="shared" si="105"/>
        <v>#N/A</v>
      </c>
      <c r="L144" s="55">
        <f t="shared" si="106"/>
        <v>0</v>
      </c>
      <c r="M144" s="148"/>
      <c r="N144" s="58">
        <f t="shared" si="87"/>
      </c>
      <c r="O144" s="245">
        <f t="shared" si="88"/>
      </c>
      <c r="P144" s="243">
        <f t="shared" si="89"/>
      </c>
      <c r="Q144" s="254">
        <f t="shared" si="90"/>
      </c>
      <c r="R144" s="254">
        <f t="shared" si="91"/>
      </c>
      <c r="S144" s="109"/>
      <c r="T144" s="148"/>
      <c r="U144" s="58">
        <f t="shared" si="92"/>
      </c>
      <c r="V144" s="243">
        <f t="shared" si="93"/>
      </c>
      <c r="W144" s="243">
        <f t="shared" si="94"/>
      </c>
      <c r="X144" s="254">
        <f t="shared" si="95"/>
      </c>
      <c r="Y144" s="254">
        <f t="shared" si="96"/>
      </c>
      <c r="Z144" s="109"/>
      <c r="AA144" s="148"/>
      <c r="AB144" s="58">
        <f t="shared" si="97"/>
      </c>
      <c r="AC144" s="243">
        <f t="shared" si="98"/>
      </c>
      <c r="AD144" s="243">
        <f t="shared" si="99"/>
      </c>
      <c r="AE144" s="254">
        <f t="shared" si="100"/>
      </c>
      <c r="AF144" s="254">
        <f t="shared" si="101"/>
      </c>
      <c r="AG144" s="109"/>
      <c r="AH144" s="108"/>
      <c r="AI144" s="58">
        <f t="shared" si="107"/>
      </c>
      <c r="AJ144" s="109"/>
      <c r="AK144" s="108"/>
      <c r="AL144" s="126">
        <f t="shared" si="108"/>
      </c>
      <c r="AM144" s="146"/>
      <c r="AN144" s="195" t="str">
        <f t="shared" si="109"/>
        <v>　　</v>
      </c>
      <c r="AO144" s="56"/>
      <c r="AP144" s="56"/>
      <c r="AQ144" s="56"/>
      <c r="AR144" s="56"/>
      <c r="AS144" s="56"/>
      <c r="AT144" s="56"/>
      <c r="AU144" s="61"/>
      <c r="AV144" s="61"/>
      <c r="AW144" s="63"/>
      <c r="AX144" s="62"/>
      <c r="AY144" s="102" t="e">
        <f>VLOOKUP(1+AY142,$C$10:$C$160,1,FALSE)</f>
        <v>#N/A</v>
      </c>
      <c r="AZ144" s="102" t="e">
        <f>IF(ISERROR(AY144),VLOOKUP(1+AZ142,$D$10:$D$160,1,FALSE),0)</f>
        <v>#N/A</v>
      </c>
      <c r="BA144" s="102">
        <v>58</v>
      </c>
      <c r="BB144" s="371" t="e">
        <f>IF(ISERROR($AY144),VLOOKUP(AZ144,Entf,3,FALSE),VLOOKUP(AY144,Entm,4,FALSE))</f>
        <v>#N/A</v>
      </c>
      <c r="BC144" s="372"/>
      <c r="BD144" s="371" t="e">
        <f>IF(ISERROR($AY144),VLOOKUP($BB144,Entf,5,FALSE),VLOOKUP($BB144,Entm,6,FALSE))</f>
        <v>#N/A</v>
      </c>
      <c r="BE144" s="375"/>
      <c r="BF144" s="372"/>
      <c r="BG144" s="371" t="e">
        <f>IF(ISERROR($AY144),VLOOKUP($BB144,Entf,6,FALSE),VLOOKUP($BB144,Entm,7,FALSE))</f>
        <v>#N/A</v>
      </c>
      <c r="BH144" s="375"/>
      <c r="BI144" s="375"/>
      <c r="BJ144" s="375"/>
      <c r="BK144" s="375"/>
      <c r="BL144" s="372"/>
      <c r="BM144" s="371">
        <f>IF(ISERROR(AY144),IF(ISERROR(AZ144),"","女"),"男")</f>
      </c>
      <c r="BN144" s="372"/>
      <c r="BO144" s="386" t="e">
        <f>IF(ISERROR($AY144),VLOOKUP($BB144,Entf,37,FALSE),VLOOKUP($BB144,Entm,38,FALSE))</f>
        <v>#N/A</v>
      </c>
      <c r="BP144" s="387"/>
      <c r="BQ144" s="387"/>
      <c r="BR144" s="388"/>
      <c r="BS144" s="368" t="e">
        <f>IF(ISERROR($AY144),VLOOKUP($BB144,Entf,10,FALSE),VLOOKUP($BB144,Entm,11,FALSE))</f>
        <v>#N/A</v>
      </c>
      <c r="BT144" s="369"/>
      <c r="BU144" s="369"/>
      <c r="BV144" s="369"/>
      <c r="BW144" s="370"/>
      <c r="BX144" s="368" t="e">
        <f>IF(ISERROR($AY144),VLOOKUP($BB144,Entf,17,FALSE),VLOOKUP($BB144,Entm,18,FALSE))</f>
        <v>#N/A</v>
      </c>
      <c r="BY144" s="369"/>
      <c r="BZ144" s="369"/>
      <c r="CA144" s="369"/>
      <c r="CB144" s="370"/>
      <c r="CC144" s="368" t="e">
        <f>IF(ISERROR($AY144),VLOOKUP($BB144,Entf,24,FALSE),VLOOKUP($BB144,Entm,25,FALSE))</f>
        <v>#N/A</v>
      </c>
      <c r="CD144" s="369"/>
      <c r="CE144" s="369"/>
      <c r="CF144" s="369"/>
      <c r="CG144" s="370"/>
      <c r="CH144" s="368" t="e">
        <f>IF(ISERROR($AY144),VLOOKUP($BB144,Entf,31,FALSE),VLOOKUP($BB144,Entm,32,FALSE))</f>
        <v>#N/A</v>
      </c>
      <c r="CI144" s="369"/>
      <c r="CJ144" s="369"/>
      <c r="CK144" s="370"/>
      <c r="CL144" s="368" t="e">
        <f>IF(ISERROR($AY144),VLOOKUP($BB144,Entf,34,FALSE),VLOOKUP($BB144,Entm,35,FALSE))</f>
        <v>#N/A</v>
      </c>
      <c r="CM144" s="369"/>
      <c r="CN144" s="369"/>
      <c r="CO144" s="370"/>
    </row>
    <row r="145" spans="1:93" ht="12" customHeight="1" thickBot="1">
      <c r="A145" s="69">
        <f t="shared" si="82"/>
      </c>
      <c r="B145" s="69">
        <f t="shared" si="83"/>
      </c>
      <c r="C145" s="69">
        <f t="shared" si="84"/>
      </c>
      <c r="D145" s="80">
        <f t="shared" si="85"/>
      </c>
      <c r="E145" s="98">
        <f t="shared" si="102"/>
        <v>151</v>
      </c>
      <c r="F145" s="105">
        <f t="shared" si="86"/>
        <v>0</v>
      </c>
      <c r="G145" s="106"/>
      <c r="H145" s="107"/>
      <c r="I145" s="71">
        <f t="shared" si="103"/>
        <v>0</v>
      </c>
      <c r="J145" s="78">
        <f t="shared" si="104"/>
        <v>0</v>
      </c>
      <c r="K145" s="54" t="e">
        <f t="shared" si="105"/>
        <v>#N/A</v>
      </c>
      <c r="L145" s="55">
        <f t="shared" si="106"/>
        <v>0</v>
      </c>
      <c r="M145" s="148"/>
      <c r="N145" s="58">
        <f t="shared" si="87"/>
      </c>
      <c r="O145" s="245">
        <f t="shared" si="88"/>
      </c>
      <c r="P145" s="243">
        <f t="shared" si="89"/>
      </c>
      <c r="Q145" s="254">
        <f t="shared" si="90"/>
      </c>
      <c r="R145" s="254">
        <f t="shared" si="91"/>
      </c>
      <c r="S145" s="109"/>
      <c r="T145" s="148"/>
      <c r="U145" s="58">
        <f t="shared" si="92"/>
      </c>
      <c r="V145" s="243">
        <f t="shared" si="93"/>
      </c>
      <c r="W145" s="243">
        <f t="shared" si="94"/>
      </c>
      <c r="X145" s="254">
        <f t="shared" si="95"/>
      </c>
      <c r="Y145" s="254">
        <f t="shared" si="96"/>
      </c>
      <c r="Z145" s="109"/>
      <c r="AA145" s="148"/>
      <c r="AB145" s="58">
        <f t="shared" si="97"/>
      </c>
      <c r="AC145" s="243">
        <f t="shared" si="98"/>
      </c>
      <c r="AD145" s="243">
        <f t="shared" si="99"/>
      </c>
      <c r="AE145" s="254">
        <f t="shared" si="100"/>
      </c>
      <c r="AF145" s="254">
        <f t="shared" si="101"/>
      </c>
      <c r="AG145" s="109"/>
      <c r="AH145" s="108"/>
      <c r="AI145" s="58">
        <f t="shared" si="107"/>
      </c>
      <c r="AJ145" s="109"/>
      <c r="AK145" s="108"/>
      <c r="AL145" s="126">
        <f t="shared" si="108"/>
      </c>
      <c r="AM145" s="146"/>
      <c r="AN145" s="195" t="str">
        <f t="shared" si="109"/>
        <v>　　</v>
      </c>
      <c r="AO145" s="56"/>
      <c r="AP145" s="56"/>
      <c r="AQ145" s="56"/>
      <c r="AR145" s="56"/>
      <c r="AS145" s="56"/>
      <c r="AT145" s="56"/>
      <c r="AU145" s="61"/>
      <c r="AV145" s="61"/>
      <c r="AW145" s="63"/>
      <c r="AX145" s="62"/>
      <c r="BB145" s="373"/>
      <c r="BC145" s="374"/>
      <c r="BD145" s="373"/>
      <c r="BE145" s="376"/>
      <c r="BF145" s="374"/>
      <c r="BG145" s="377" t="e">
        <f>IF(ISERROR($AY144),VLOOKUP($BB144,Entf,7,FALSE),VLOOKUP($BB144,Entm,8,FALSE))</f>
        <v>#N/A</v>
      </c>
      <c r="BH145" s="378"/>
      <c r="BI145" s="378"/>
      <c r="BJ145" s="378"/>
      <c r="BK145" s="378"/>
      <c r="BL145" s="379"/>
      <c r="BM145" s="373"/>
      <c r="BN145" s="374"/>
      <c r="BO145" s="380" t="e">
        <f>IF(ISERROR($AY144),VLOOKUP($BB144,Entf,9,FALSE),VLOOKUP($BB144,Entm,10,FALSE))</f>
        <v>#N/A</v>
      </c>
      <c r="BP145" s="381"/>
      <c r="BQ145" s="381"/>
      <c r="BR145" s="382"/>
      <c r="BS145" s="383" t="e">
        <f>IF(ISERROR($AY144),VLOOKUP($BB144,Entf,16,FALSE),VLOOKUP($BB144,Entm,17,FALSE))</f>
        <v>#N/A</v>
      </c>
      <c r="BT145" s="384"/>
      <c r="BU145" s="384"/>
      <c r="BV145" s="384"/>
      <c r="BW145" s="385"/>
      <c r="BX145" s="383" t="e">
        <f>IF(ISERROR($AY144),VLOOKUP($BB144,Entf,23,FALSE),VLOOKUP($BB144,Entm,24,FALSE))</f>
        <v>#N/A</v>
      </c>
      <c r="BY145" s="384"/>
      <c r="BZ145" s="384"/>
      <c r="CA145" s="384"/>
      <c r="CB145" s="385"/>
      <c r="CC145" s="383" t="e">
        <f>IF(ISERROR($AY144),VLOOKUP($BB144,Entf,30,FALSE),VLOOKUP($BB144,Entm,31,FALSE))</f>
        <v>#N/A</v>
      </c>
      <c r="CD145" s="384"/>
      <c r="CE145" s="384"/>
      <c r="CF145" s="384"/>
      <c r="CG145" s="385"/>
      <c r="CH145" s="383" t="e">
        <f>IF(ISERROR($AY144),VLOOKUP($BB144,Entf,33,FALSE),VLOOKUP($BB144,Entm,34,FALSE))</f>
        <v>#N/A</v>
      </c>
      <c r="CI145" s="384"/>
      <c r="CJ145" s="384"/>
      <c r="CK145" s="385"/>
      <c r="CL145" s="383" t="e">
        <f>IF(ISERROR($AY144),VLOOKUP($BB144,Entf,36,FALSE),VLOOKUP($BB144,Entm,37,FALSE))</f>
        <v>#N/A</v>
      </c>
      <c r="CM145" s="384"/>
      <c r="CN145" s="384"/>
      <c r="CO145" s="385"/>
    </row>
    <row r="146" spans="1:93" ht="12" customHeight="1" thickBot="1">
      <c r="A146" s="69">
        <f t="shared" si="82"/>
      </c>
      <c r="B146" s="69">
        <f t="shared" si="83"/>
      </c>
      <c r="C146" s="69">
        <f t="shared" si="84"/>
      </c>
      <c r="D146" s="80">
        <f t="shared" si="85"/>
      </c>
      <c r="E146" s="98">
        <f t="shared" si="102"/>
        <v>151</v>
      </c>
      <c r="F146" s="105">
        <f t="shared" si="86"/>
        <v>0</v>
      </c>
      <c r="G146" s="106"/>
      <c r="H146" s="107"/>
      <c r="I146" s="71">
        <f t="shared" si="103"/>
        <v>0</v>
      </c>
      <c r="J146" s="78">
        <f t="shared" si="104"/>
        <v>0</v>
      </c>
      <c r="K146" s="54" t="e">
        <f t="shared" si="105"/>
        <v>#N/A</v>
      </c>
      <c r="L146" s="55">
        <f t="shared" si="106"/>
        <v>0</v>
      </c>
      <c r="M146" s="148"/>
      <c r="N146" s="58">
        <f t="shared" si="87"/>
      </c>
      <c r="O146" s="245">
        <f t="shared" si="88"/>
      </c>
      <c r="P146" s="243">
        <f t="shared" si="89"/>
      </c>
      <c r="Q146" s="254">
        <f t="shared" si="90"/>
      </c>
      <c r="R146" s="254">
        <f t="shared" si="91"/>
      </c>
      <c r="S146" s="109"/>
      <c r="T146" s="148"/>
      <c r="U146" s="58">
        <f t="shared" si="92"/>
      </c>
      <c r="V146" s="243">
        <f t="shared" si="93"/>
      </c>
      <c r="W146" s="243">
        <f t="shared" si="94"/>
      </c>
      <c r="X146" s="254">
        <f t="shared" si="95"/>
      </c>
      <c r="Y146" s="254">
        <f t="shared" si="96"/>
      </c>
      <c r="Z146" s="109"/>
      <c r="AA146" s="148"/>
      <c r="AB146" s="58">
        <f t="shared" si="97"/>
      </c>
      <c r="AC146" s="243">
        <f t="shared" si="98"/>
      </c>
      <c r="AD146" s="243">
        <f t="shared" si="99"/>
      </c>
      <c r="AE146" s="254">
        <f t="shared" si="100"/>
      </c>
      <c r="AF146" s="254">
        <f t="shared" si="101"/>
      </c>
      <c r="AG146" s="109"/>
      <c r="AH146" s="108"/>
      <c r="AI146" s="58">
        <f t="shared" si="107"/>
      </c>
      <c r="AJ146" s="109"/>
      <c r="AK146" s="108"/>
      <c r="AL146" s="126">
        <f t="shared" si="108"/>
      </c>
      <c r="AM146" s="146"/>
      <c r="AN146" s="195" t="str">
        <f t="shared" si="109"/>
        <v>　　</v>
      </c>
      <c r="AO146" s="56"/>
      <c r="AP146" s="56"/>
      <c r="AQ146" s="56"/>
      <c r="AR146" s="56"/>
      <c r="AS146" s="56"/>
      <c r="AT146" s="56"/>
      <c r="AU146" s="61"/>
      <c r="AV146" s="61"/>
      <c r="AW146" s="63"/>
      <c r="AX146" s="62"/>
      <c r="AY146" s="102" t="e">
        <f>VLOOKUP(1+AY144,$C$10:$C$160,1,FALSE)</f>
        <v>#N/A</v>
      </c>
      <c r="AZ146" s="102" t="e">
        <f>IF(ISERROR(AY146),VLOOKUP(1+AZ144,$D$10:$D$160,1,FALSE),0)</f>
        <v>#N/A</v>
      </c>
      <c r="BA146" s="102">
        <v>59</v>
      </c>
      <c r="BB146" s="371" t="e">
        <f>IF(ISERROR($AY146),VLOOKUP(AZ146,Entf,3,FALSE),VLOOKUP(AY146,Entm,4,FALSE))</f>
        <v>#N/A</v>
      </c>
      <c r="BC146" s="372"/>
      <c r="BD146" s="371" t="e">
        <f>IF(ISERROR($AY146),VLOOKUP($BB146,Entf,5,FALSE),VLOOKUP($BB146,Entm,6,FALSE))</f>
        <v>#N/A</v>
      </c>
      <c r="BE146" s="375"/>
      <c r="BF146" s="372"/>
      <c r="BG146" s="371" t="e">
        <f>IF(ISERROR($AY146),VLOOKUP($BB146,Entf,6,FALSE),VLOOKUP($BB146,Entm,7,FALSE))</f>
        <v>#N/A</v>
      </c>
      <c r="BH146" s="375"/>
      <c r="BI146" s="375"/>
      <c r="BJ146" s="375"/>
      <c r="BK146" s="375"/>
      <c r="BL146" s="372"/>
      <c r="BM146" s="371">
        <f>IF(ISERROR(AY146),IF(ISERROR(AZ146),"","女"),"男")</f>
      </c>
      <c r="BN146" s="372"/>
      <c r="BO146" s="386" t="e">
        <f>IF(ISERROR($AY146),VLOOKUP($BB146,Entf,37,FALSE),VLOOKUP($BB146,Entm,38,FALSE))</f>
        <v>#N/A</v>
      </c>
      <c r="BP146" s="387"/>
      <c r="BQ146" s="387"/>
      <c r="BR146" s="388"/>
      <c r="BS146" s="368" t="e">
        <f>IF(ISERROR($AY146),VLOOKUP($BB146,Entf,10,FALSE),VLOOKUP($BB146,Entm,11,FALSE))</f>
        <v>#N/A</v>
      </c>
      <c r="BT146" s="369"/>
      <c r="BU146" s="369"/>
      <c r="BV146" s="369"/>
      <c r="BW146" s="370"/>
      <c r="BX146" s="368" t="e">
        <f>IF(ISERROR($AY146),VLOOKUP($BB146,Entf,17,FALSE),VLOOKUP($BB146,Entm,18,FALSE))</f>
        <v>#N/A</v>
      </c>
      <c r="BY146" s="369"/>
      <c r="BZ146" s="369"/>
      <c r="CA146" s="369"/>
      <c r="CB146" s="370"/>
      <c r="CC146" s="368" t="e">
        <f>IF(ISERROR($AY146),VLOOKUP($BB146,Entf,24,FALSE),VLOOKUP($BB146,Entm,25,FALSE))</f>
        <v>#N/A</v>
      </c>
      <c r="CD146" s="369"/>
      <c r="CE146" s="369"/>
      <c r="CF146" s="369"/>
      <c r="CG146" s="370"/>
      <c r="CH146" s="368" t="e">
        <f>IF(ISERROR($AY146),VLOOKUP($BB146,Entf,31,FALSE),VLOOKUP($BB146,Entm,32,FALSE))</f>
        <v>#N/A</v>
      </c>
      <c r="CI146" s="369"/>
      <c r="CJ146" s="369"/>
      <c r="CK146" s="370"/>
      <c r="CL146" s="368" t="e">
        <f>IF(ISERROR($AY146),VLOOKUP($BB146,Entf,34,FALSE),VLOOKUP($BB146,Entm,35,FALSE))</f>
        <v>#N/A</v>
      </c>
      <c r="CM146" s="369"/>
      <c r="CN146" s="369"/>
      <c r="CO146" s="370"/>
    </row>
    <row r="147" spans="1:93" ht="12" customHeight="1" thickBot="1">
      <c r="A147" s="69">
        <f t="shared" si="82"/>
      </c>
      <c r="B147" s="69">
        <f t="shared" si="83"/>
      </c>
      <c r="C147" s="69">
        <f t="shared" si="84"/>
      </c>
      <c r="D147" s="80">
        <f t="shared" si="85"/>
      </c>
      <c r="E147" s="98">
        <f t="shared" si="102"/>
        <v>151</v>
      </c>
      <c r="F147" s="105">
        <f t="shared" si="86"/>
        <v>0</v>
      </c>
      <c r="G147" s="106"/>
      <c r="H147" s="107"/>
      <c r="I147" s="71">
        <f t="shared" si="103"/>
        <v>0</v>
      </c>
      <c r="J147" s="78">
        <f t="shared" si="104"/>
        <v>0</v>
      </c>
      <c r="K147" s="54" t="e">
        <f t="shared" si="105"/>
        <v>#N/A</v>
      </c>
      <c r="L147" s="55">
        <f t="shared" si="106"/>
        <v>0</v>
      </c>
      <c r="M147" s="148"/>
      <c r="N147" s="58">
        <f t="shared" si="87"/>
      </c>
      <c r="O147" s="245">
        <f t="shared" si="88"/>
      </c>
      <c r="P147" s="243">
        <f t="shared" si="89"/>
      </c>
      <c r="Q147" s="254">
        <f t="shared" si="90"/>
      </c>
      <c r="R147" s="254">
        <f t="shared" si="91"/>
      </c>
      <c r="S147" s="109"/>
      <c r="T147" s="148"/>
      <c r="U147" s="58">
        <f t="shared" si="92"/>
      </c>
      <c r="V147" s="243">
        <f t="shared" si="93"/>
      </c>
      <c r="W147" s="243">
        <f t="shared" si="94"/>
      </c>
      <c r="X147" s="254">
        <f t="shared" si="95"/>
      </c>
      <c r="Y147" s="254">
        <f t="shared" si="96"/>
      </c>
      <c r="Z147" s="109"/>
      <c r="AA147" s="148"/>
      <c r="AB147" s="58">
        <f t="shared" si="97"/>
      </c>
      <c r="AC147" s="243">
        <f t="shared" si="98"/>
      </c>
      <c r="AD147" s="243">
        <f t="shared" si="99"/>
      </c>
      <c r="AE147" s="254">
        <f t="shared" si="100"/>
      </c>
      <c r="AF147" s="254">
        <f t="shared" si="101"/>
      </c>
      <c r="AG147" s="109"/>
      <c r="AH147" s="108"/>
      <c r="AI147" s="58">
        <f t="shared" si="107"/>
      </c>
      <c r="AJ147" s="109"/>
      <c r="AK147" s="108"/>
      <c r="AL147" s="126">
        <f t="shared" si="108"/>
      </c>
      <c r="AM147" s="146"/>
      <c r="AN147" s="195" t="str">
        <f t="shared" si="109"/>
        <v>　　</v>
      </c>
      <c r="AO147" s="56"/>
      <c r="AP147" s="56"/>
      <c r="AQ147" s="56"/>
      <c r="AR147" s="56"/>
      <c r="AS147" s="56"/>
      <c r="AT147" s="56"/>
      <c r="AU147" s="61"/>
      <c r="AV147" s="61"/>
      <c r="AW147" s="63"/>
      <c r="AX147" s="62"/>
      <c r="BB147" s="373"/>
      <c r="BC147" s="374"/>
      <c r="BD147" s="373"/>
      <c r="BE147" s="376"/>
      <c r="BF147" s="374"/>
      <c r="BG147" s="377" t="e">
        <f>IF(ISERROR($AY146),VLOOKUP($BB146,Entf,7,FALSE),VLOOKUP($BB146,Entm,8,FALSE))</f>
        <v>#N/A</v>
      </c>
      <c r="BH147" s="378"/>
      <c r="BI147" s="378"/>
      <c r="BJ147" s="378"/>
      <c r="BK147" s="378"/>
      <c r="BL147" s="379"/>
      <c r="BM147" s="373"/>
      <c r="BN147" s="374"/>
      <c r="BO147" s="380" t="e">
        <f>IF(ISERROR($AY146),VLOOKUP($BB146,Entf,9,FALSE),VLOOKUP($BB146,Entm,10,FALSE))</f>
        <v>#N/A</v>
      </c>
      <c r="BP147" s="381"/>
      <c r="BQ147" s="381"/>
      <c r="BR147" s="382"/>
      <c r="BS147" s="383" t="e">
        <f>IF(ISERROR($AY146),VLOOKUP($BB146,Entf,16,FALSE),VLOOKUP($BB146,Entm,17,FALSE))</f>
        <v>#N/A</v>
      </c>
      <c r="BT147" s="384"/>
      <c r="BU147" s="384"/>
      <c r="BV147" s="384"/>
      <c r="BW147" s="385"/>
      <c r="BX147" s="383" t="e">
        <f>IF(ISERROR($AY146),VLOOKUP($BB146,Entf,23,FALSE),VLOOKUP($BB146,Entm,24,FALSE))</f>
        <v>#N/A</v>
      </c>
      <c r="BY147" s="384"/>
      <c r="BZ147" s="384"/>
      <c r="CA147" s="384"/>
      <c r="CB147" s="385"/>
      <c r="CC147" s="383" t="e">
        <f>IF(ISERROR($AY146),VLOOKUP($BB146,Entf,30,FALSE),VLOOKUP($BB146,Entm,31,FALSE))</f>
        <v>#N/A</v>
      </c>
      <c r="CD147" s="384"/>
      <c r="CE147" s="384"/>
      <c r="CF147" s="384"/>
      <c r="CG147" s="385"/>
      <c r="CH147" s="383" t="e">
        <f>IF(ISERROR($AY146),VLOOKUP($BB146,Entf,33,FALSE),VLOOKUP($BB146,Entm,34,FALSE))</f>
        <v>#N/A</v>
      </c>
      <c r="CI147" s="384"/>
      <c r="CJ147" s="384"/>
      <c r="CK147" s="385"/>
      <c r="CL147" s="383" t="e">
        <f>IF(ISERROR($AY146),VLOOKUP($BB146,Entf,36,FALSE),VLOOKUP($BB146,Entm,37,FALSE))</f>
        <v>#N/A</v>
      </c>
      <c r="CM147" s="384"/>
      <c r="CN147" s="384"/>
      <c r="CO147" s="385"/>
    </row>
    <row r="148" spans="1:93" ht="12" customHeight="1" thickBot="1">
      <c r="A148" s="69">
        <f t="shared" si="82"/>
      </c>
      <c r="B148" s="69">
        <f t="shared" si="83"/>
      </c>
      <c r="C148" s="69">
        <f t="shared" si="84"/>
      </c>
      <c r="D148" s="80">
        <f t="shared" si="85"/>
      </c>
      <c r="E148" s="98">
        <f t="shared" si="102"/>
        <v>151</v>
      </c>
      <c r="F148" s="105">
        <f t="shared" si="86"/>
        <v>0</v>
      </c>
      <c r="G148" s="106"/>
      <c r="H148" s="107"/>
      <c r="I148" s="71">
        <f t="shared" si="103"/>
        <v>0</v>
      </c>
      <c r="J148" s="78">
        <f t="shared" si="104"/>
        <v>0</v>
      </c>
      <c r="K148" s="54" t="e">
        <f t="shared" si="105"/>
        <v>#N/A</v>
      </c>
      <c r="L148" s="55">
        <f t="shared" si="106"/>
        <v>0</v>
      </c>
      <c r="M148" s="148"/>
      <c r="N148" s="58">
        <f t="shared" si="87"/>
      </c>
      <c r="O148" s="245">
        <f t="shared" si="88"/>
      </c>
      <c r="P148" s="243">
        <f t="shared" si="89"/>
      </c>
      <c r="Q148" s="254">
        <f t="shared" si="90"/>
      </c>
      <c r="R148" s="254">
        <f t="shared" si="91"/>
      </c>
      <c r="S148" s="109"/>
      <c r="T148" s="148"/>
      <c r="U148" s="58">
        <f t="shared" si="92"/>
      </c>
      <c r="V148" s="243">
        <f t="shared" si="93"/>
      </c>
      <c r="W148" s="243">
        <f t="shared" si="94"/>
      </c>
      <c r="X148" s="254">
        <f t="shared" si="95"/>
      </c>
      <c r="Y148" s="254">
        <f t="shared" si="96"/>
      </c>
      <c r="Z148" s="109"/>
      <c r="AA148" s="148"/>
      <c r="AB148" s="58">
        <f t="shared" si="97"/>
      </c>
      <c r="AC148" s="243">
        <f t="shared" si="98"/>
      </c>
      <c r="AD148" s="243">
        <f t="shared" si="99"/>
      </c>
      <c r="AE148" s="254">
        <f t="shared" si="100"/>
      </c>
      <c r="AF148" s="254">
        <f t="shared" si="101"/>
      </c>
      <c r="AG148" s="109"/>
      <c r="AH148" s="108"/>
      <c r="AI148" s="58">
        <f t="shared" si="107"/>
      </c>
      <c r="AJ148" s="109"/>
      <c r="AK148" s="108"/>
      <c r="AL148" s="126">
        <f t="shared" si="108"/>
      </c>
      <c r="AM148" s="146"/>
      <c r="AN148" s="195" t="str">
        <f t="shared" si="109"/>
        <v>　　</v>
      </c>
      <c r="AO148" s="56"/>
      <c r="AP148" s="56"/>
      <c r="AQ148" s="56"/>
      <c r="AR148" s="56"/>
      <c r="AS148" s="56"/>
      <c r="AT148" s="56"/>
      <c r="AU148" s="61"/>
      <c r="AV148" s="61"/>
      <c r="AW148" s="63"/>
      <c r="AX148" s="62"/>
      <c r="AY148" s="102" t="e">
        <f>VLOOKUP(1+AY146,$C$10:$C$160,1,FALSE)</f>
        <v>#N/A</v>
      </c>
      <c r="AZ148" s="102" t="e">
        <f>IF(ISERROR(AY148),VLOOKUP(1+AZ146,$D$10:$D$160,1,FALSE),0)</f>
        <v>#N/A</v>
      </c>
      <c r="BA148" s="102">
        <v>60</v>
      </c>
      <c r="BB148" s="371" t="e">
        <f>IF(ISERROR($AY148),VLOOKUP(AZ148,Entf,3,FALSE),VLOOKUP(AY148,Entm,4,FALSE))</f>
        <v>#N/A</v>
      </c>
      <c r="BC148" s="372"/>
      <c r="BD148" s="371" t="e">
        <f>IF(ISERROR($AY148),VLOOKUP($BB148,Entf,5,FALSE),VLOOKUP($BB148,Entm,6,FALSE))</f>
        <v>#N/A</v>
      </c>
      <c r="BE148" s="375"/>
      <c r="BF148" s="372"/>
      <c r="BG148" s="371" t="e">
        <f>IF(ISERROR($AY148),VLOOKUP($BB148,Entf,6,FALSE),VLOOKUP($BB148,Entm,7,FALSE))</f>
        <v>#N/A</v>
      </c>
      <c r="BH148" s="375"/>
      <c r="BI148" s="375"/>
      <c r="BJ148" s="375"/>
      <c r="BK148" s="375"/>
      <c r="BL148" s="372"/>
      <c r="BM148" s="371">
        <f>IF(ISERROR(AY148),IF(ISERROR(AZ148),"","女"),"男")</f>
      </c>
      <c r="BN148" s="372"/>
      <c r="BO148" s="386" t="e">
        <f>IF(ISERROR($AY148),VLOOKUP($BB148,Entf,37,FALSE),VLOOKUP($BB148,Entm,38,FALSE))</f>
        <v>#N/A</v>
      </c>
      <c r="BP148" s="387"/>
      <c r="BQ148" s="387"/>
      <c r="BR148" s="388"/>
      <c r="BS148" s="368" t="e">
        <f>IF(ISERROR($AY148),VLOOKUP($BB148,Entf,10,FALSE),VLOOKUP($BB148,Entm,11,FALSE))</f>
        <v>#N/A</v>
      </c>
      <c r="BT148" s="369"/>
      <c r="BU148" s="369"/>
      <c r="BV148" s="369"/>
      <c r="BW148" s="370"/>
      <c r="BX148" s="368" t="e">
        <f>IF(ISERROR($AY148),VLOOKUP($BB148,Entf,17,FALSE),VLOOKUP($BB148,Entm,18,FALSE))</f>
        <v>#N/A</v>
      </c>
      <c r="BY148" s="369"/>
      <c r="BZ148" s="369"/>
      <c r="CA148" s="369"/>
      <c r="CB148" s="370"/>
      <c r="CC148" s="368" t="e">
        <f>IF(ISERROR($AY148),VLOOKUP($BB148,Entf,24,FALSE),VLOOKUP($BB148,Entm,25,FALSE))</f>
        <v>#N/A</v>
      </c>
      <c r="CD148" s="369"/>
      <c r="CE148" s="369"/>
      <c r="CF148" s="369"/>
      <c r="CG148" s="370"/>
      <c r="CH148" s="368" t="e">
        <f>IF(ISERROR($AY148),VLOOKUP($BB148,Entf,31,FALSE),VLOOKUP($BB148,Entm,32,FALSE))</f>
        <v>#N/A</v>
      </c>
      <c r="CI148" s="369"/>
      <c r="CJ148" s="369"/>
      <c r="CK148" s="370"/>
      <c r="CL148" s="368" t="e">
        <f>IF(ISERROR($AY148),VLOOKUP($BB148,Entf,34,FALSE),VLOOKUP($BB148,Entm,35,FALSE))</f>
        <v>#N/A</v>
      </c>
      <c r="CM148" s="369"/>
      <c r="CN148" s="369"/>
      <c r="CO148" s="370"/>
    </row>
    <row r="149" spans="1:93" ht="12" customHeight="1" thickBot="1">
      <c r="A149" s="69">
        <f t="shared" si="82"/>
      </c>
      <c r="B149" s="69">
        <f t="shared" si="83"/>
      </c>
      <c r="C149" s="69">
        <f t="shared" si="84"/>
      </c>
      <c r="D149" s="80">
        <f t="shared" si="85"/>
      </c>
      <c r="E149" s="98">
        <f t="shared" si="102"/>
        <v>151</v>
      </c>
      <c r="F149" s="105">
        <f t="shared" si="86"/>
        <v>0</v>
      </c>
      <c r="G149" s="106"/>
      <c r="H149" s="107"/>
      <c r="I149" s="71">
        <f t="shared" si="103"/>
        <v>0</v>
      </c>
      <c r="J149" s="78">
        <f t="shared" si="104"/>
        <v>0</v>
      </c>
      <c r="K149" s="54" t="e">
        <f t="shared" si="105"/>
        <v>#N/A</v>
      </c>
      <c r="L149" s="55">
        <f t="shared" si="106"/>
        <v>0</v>
      </c>
      <c r="M149" s="148"/>
      <c r="N149" s="58">
        <f t="shared" si="87"/>
      </c>
      <c r="O149" s="245">
        <f t="shared" si="88"/>
      </c>
      <c r="P149" s="243">
        <f t="shared" si="89"/>
      </c>
      <c r="Q149" s="254">
        <f t="shared" si="90"/>
      </c>
      <c r="R149" s="254">
        <f t="shared" si="91"/>
      </c>
      <c r="S149" s="109"/>
      <c r="T149" s="148"/>
      <c r="U149" s="58">
        <f t="shared" si="92"/>
      </c>
      <c r="V149" s="243">
        <f t="shared" si="93"/>
      </c>
      <c r="W149" s="243">
        <f t="shared" si="94"/>
      </c>
      <c r="X149" s="254">
        <f t="shared" si="95"/>
      </c>
      <c r="Y149" s="254">
        <f t="shared" si="96"/>
      </c>
      <c r="Z149" s="109"/>
      <c r="AA149" s="148"/>
      <c r="AB149" s="58">
        <f t="shared" si="97"/>
      </c>
      <c r="AC149" s="243">
        <f t="shared" si="98"/>
      </c>
      <c r="AD149" s="243">
        <f t="shared" si="99"/>
      </c>
      <c r="AE149" s="254">
        <f t="shared" si="100"/>
      </c>
      <c r="AF149" s="254">
        <f t="shared" si="101"/>
      </c>
      <c r="AG149" s="109"/>
      <c r="AH149" s="108"/>
      <c r="AI149" s="58">
        <f t="shared" si="107"/>
      </c>
      <c r="AJ149" s="109"/>
      <c r="AK149" s="108"/>
      <c r="AL149" s="126">
        <f t="shared" si="108"/>
      </c>
      <c r="AM149" s="146"/>
      <c r="AN149" s="195" t="str">
        <f t="shared" si="109"/>
        <v>　　</v>
      </c>
      <c r="AO149" s="56"/>
      <c r="AP149" s="56"/>
      <c r="AQ149" s="56"/>
      <c r="AR149" s="56"/>
      <c r="AS149" s="56"/>
      <c r="AT149" s="56"/>
      <c r="AU149" s="61"/>
      <c r="AV149" s="61"/>
      <c r="AW149" s="63"/>
      <c r="AX149" s="62"/>
      <c r="BB149" s="373"/>
      <c r="BC149" s="374"/>
      <c r="BD149" s="373"/>
      <c r="BE149" s="376"/>
      <c r="BF149" s="374"/>
      <c r="BG149" s="377" t="e">
        <f>IF(ISERROR($AY148),VLOOKUP($BB148,Entf,7,FALSE),VLOOKUP($BB148,Entm,8,FALSE))</f>
        <v>#N/A</v>
      </c>
      <c r="BH149" s="378"/>
      <c r="BI149" s="378"/>
      <c r="BJ149" s="378"/>
      <c r="BK149" s="378"/>
      <c r="BL149" s="379"/>
      <c r="BM149" s="373"/>
      <c r="BN149" s="374"/>
      <c r="BO149" s="380" t="e">
        <f>IF(ISERROR($AY148),VLOOKUP($BB148,Entf,9,FALSE),VLOOKUP($BB148,Entm,10,FALSE))</f>
        <v>#N/A</v>
      </c>
      <c r="BP149" s="381"/>
      <c r="BQ149" s="381"/>
      <c r="BR149" s="382"/>
      <c r="BS149" s="383" t="e">
        <f>IF(ISERROR($AY148),VLOOKUP($BB148,Entf,16,FALSE),VLOOKUP($BB148,Entm,17,FALSE))</f>
        <v>#N/A</v>
      </c>
      <c r="BT149" s="384"/>
      <c r="BU149" s="384"/>
      <c r="BV149" s="384"/>
      <c r="BW149" s="385"/>
      <c r="BX149" s="383" t="e">
        <f>IF(ISERROR($AY148),VLOOKUP($BB148,Entf,23,FALSE),VLOOKUP($BB148,Entm,24,FALSE))</f>
        <v>#N/A</v>
      </c>
      <c r="BY149" s="384"/>
      <c r="BZ149" s="384"/>
      <c r="CA149" s="384"/>
      <c r="CB149" s="385"/>
      <c r="CC149" s="383" t="e">
        <f>IF(ISERROR($AY148),VLOOKUP($BB148,Entf,30,FALSE),VLOOKUP($BB148,Entm,31,FALSE))</f>
        <v>#N/A</v>
      </c>
      <c r="CD149" s="384"/>
      <c r="CE149" s="384"/>
      <c r="CF149" s="384"/>
      <c r="CG149" s="385"/>
      <c r="CH149" s="383" t="e">
        <f>IF(ISERROR($AY148),VLOOKUP($BB148,Entf,33,FALSE),VLOOKUP($BB148,Entm,34,FALSE))</f>
        <v>#N/A</v>
      </c>
      <c r="CI149" s="384"/>
      <c r="CJ149" s="384"/>
      <c r="CK149" s="385"/>
      <c r="CL149" s="383" t="e">
        <f>IF(ISERROR($AY148),VLOOKUP($BB148,Entf,36,FALSE),VLOOKUP($BB148,Entm,37,FALSE))</f>
        <v>#N/A</v>
      </c>
      <c r="CM149" s="384"/>
      <c r="CN149" s="384"/>
      <c r="CO149" s="385"/>
    </row>
    <row r="150" spans="1:93" ht="12" customHeight="1" thickBot="1">
      <c r="A150" s="69">
        <f t="shared" si="82"/>
      </c>
      <c r="B150" s="69">
        <f t="shared" si="83"/>
      </c>
      <c r="C150" s="69">
        <f t="shared" si="84"/>
      </c>
      <c r="D150" s="80">
        <f t="shared" si="85"/>
      </c>
      <c r="E150" s="98">
        <f t="shared" si="102"/>
        <v>151</v>
      </c>
      <c r="F150" s="105">
        <f t="shared" si="86"/>
        <v>0</v>
      </c>
      <c r="G150" s="106"/>
      <c r="H150" s="107"/>
      <c r="I150" s="71">
        <f t="shared" si="103"/>
        <v>0</v>
      </c>
      <c r="J150" s="78">
        <f t="shared" si="104"/>
        <v>0</v>
      </c>
      <c r="K150" s="54" t="e">
        <f t="shared" si="105"/>
        <v>#N/A</v>
      </c>
      <c r="L150" s="55">
        <f t="shared" si="106"/>
        <v>0</v>
      </c>
      <c r="M150" s="148"/>
      <c r="N150" s="58">
        <f t="shared" si="87"/>
      </c>
      <c r="O150" s="245">
        <f t="shared" si="88"/>
      </c>
      <c r="P150" s="243">
        <f t="shared" si="89"/>
      </c>
      <c r="Q150" s="254">
        <f t="shared" si="90"/>
      </c>
      <c r="R150" s="254">
        <f t="shared" si="91"/>
      </c>
      <c r="S150" s="109"/>
      <c r="T150" s="148"/>
      <c r="U150" s="58">
        <f t="shared" si="92"/>
      </c>
      <c r="V150" s="243">
        <f t="shared" si="93"/>
      </c>
      <c r="W150" s="243">
        <f t="shared" si="94"/>
      </c>
      <c r="X150" s="254">
        <f t="shared" si="95"/>
      </c>
      <c r="Y150" s="254">
        <f t="shared" si="96"/>
      </c>
      <c r="Z150" s="109"/>
      <c r="AA150" s="148"/>
      <c r="AB150" s="58">
        <f t="shared" si="97"/>
      </c>
      <c r="AC150" s="243">
        <f t="shared" si="98"/>
      </c>
      <c r="AD150" s="243">
        <f t="shared" si="99"/>
      </c>
      <c r="AE150" s="254">
        <f t="shared" si="100"/>
      </c>
      <c r="AF150" s="254">
        <f t="shared" si="101"/>
      </c>
      <c r="AG150" s="109"/>
      <c r="AH150" s="108"/>
      <c r="AI150" s="58">
        <f t="shared" si="107"/>
      </c>
      <c r="AJ150" s="109"/>
      <c r="AK150" s="108"/>
      <c r="AL150" s="126">
        <f t="shared" si="108"/>
      </c>
      <c r="AM150" s="146"/>
      <c r="AN150" s="195" t="str">
        <f t="shared" si="109"/>
        <v>　　</v>
      </c>
      <c r="AO150" s="56"/>
      <c r="AP150" s="56"/>
      <c r="AQ150" s="56"/>
      <c r="AR150" s="56"/>
      <c r="AS150" s="56"/>
      <c r="AT150" s="56"/>
      <c r="AU150" s="61"/>
      <c r="AV150" s="61"/>
      <c r="AW150" s="63"/>
      <c r="AX150" s="62"/>
      <c r="AY150" s="102" t="e">
        <f>VLOOKUP(1+AY148,$C$10:$C$160,1,FALSE)</f>
        <v>#N/A</v>
      </c>
      <c r="AZ150" s="102" t="e">
        <f>IF(ISERROR(AY150),VLOOKUP(1+AZ148,$D$10:$D$160,1,FALSE),0)</f>
        <v>#N/A</v>
      </c>
      <c r="BA150" s="102">
        <v>61</v>
      </c>
      <c r="BB150" s="371" t="e">
        <f>IF(ISERROR($AY150),VLOOKUP(AZ150,Entf,3,FALSE),VLOOKUP(AY150,Entm,4,FALSE))</f>
        <v>#N/A</v>
      </c>
      <c r="BC150" s="372"/>
      <c r="BD150" s="371" t="e">
        <f>IF(ISERROR($AY150),VLOOKUP($BB150,Entf,5,FALSE),VLOOKUP($BB150,Entm,6,FALSE))</f>
        <v>#N/A</v>
      </c>
      <c r="BE150" s="375"/>
      <c r="BF150" s="372"/>
      <c r="BG150" s="371" t="e">
        <f>IF(ISERROR($AY150),VLOOKUP($BB150,Entf,6,FALSE),VLOOKUP($BB150,Entm,7,FALSE))</f>
        <v>#N/A</v>
      </c>
      <c r="BH150" s="375"/>
      <c r="BI150" s="375"/>
      <c r="BJ150" s="375"/>
      <c r="BK150" s="375"/>
      <c r="BL150" s="372"/>
      <c r="BM150" s="371">
        <f>IF(ISERROR(AY150),IF(ISERROR(AZ150),"","女"),"男")</f>
      </c>
      <c r="BN150" s="372"/>
      <c r="BO150" s="386" t="e">
        <f>IF(ISERROR($AY150),VLOOKUP($BB150,Entf,37,FALSE),VLOOKUP($BB150,Entm,38,FALSE))</f>
        <v>#N/A</v>
      </c>
      <c r="BP150" s="387"/>
      <c r="BQ150" s="387"/>
      <c r="BR150" s="388"/>
      <c r="BS150" s="368" t="e">
        <f>IF(ISERROR($AY150),VLOOKUP($BB150,Entf,10,FALSE),VLOOKUP($BB150,Entm,11,FALSE))</f>
        <v>#N/A</v>
      </c>
      <c r="BT150" s="369"/>
      <c r="BU150" s="369"/>
      <c r="BV150" s="369"/>
      <c r="BW150" s="370"/>
      <c r="BX150" s="368" t="e">
        <f>IF(ISERROR($AY150),VLOOKUP($BB150,Entf,17,FALSE),VLOOKUP($BB150,Entm,18,FALSE))</f>
        <v>#N/A</v>
      </c>
      <c r="BY150" s="369"/>
      <c r="BZ150" s="369"/>
      <c r="CA150" s="369"/>
      <c r="CB150" s="370"/>
      <c r="CC150" s="368" t="e">
        <f>IF(ISERROR($AY150),VLOOKUP($BB150,Entf,24,FALSE),VLOOKUP($BB150,Entm,25,FALSE))</f>
        <v>#N/A</v>
      </c>
      <c r="CD150" s="369"/>
      <c r="CE150" s="369"/>
      <c r="CF150" s="369"/>
      <c r="CG150" s="370"/>
      <c r="CH150" s="368" t="e">
        <f>IF(ISERROR($AY150),VLOOKUP($BB150,Entf,31,FALSE),VLOOKUP($BB150,Entm,32,FALSE))</f>
        <v>#N/A</v>
      </c>
      <c r="CI150" s="369"/>
      <c r="CJ150" s="369"/>
      <c r="CK150" s="370"/>
      <c r="CL150" s="368" t="e">
        <f>IF(ISERROR($AY150),VLOOKUP($BB150,Entf,34,FALSE),VLOOKUP($BB150,Entm,35,FALSE))</f>
        <v>#N/A</v>
      </c>
      <c r="CM150" s="369"/>
      <c r="CN150" s="369"/>
      <c r="CO150" s="370"/>
    </row>
    <row r="151" spans="1:93" ht="12" customHeight="1" thickBot="1">
      <c r="A151" s="69">
        <f t="shared" si="82"/>
      </c>
      <c r="B151" s="69">
        <f t="shared" si="83"/>
      </c>
      <c r="C151" s="69">
        <f t="shared" si="84"/>
      </c>
      <c r="D151" s="80">
        <f t="shared" si="85"/>
      </c>
      <c r="E151" s="98">
        <f t="shared" si="102"/>
        <v>151</v>
      </c>
      <c r="F151" s="105">
        <f t="shared" si="86"/>
        <v>0</v>
      </c>
      <c r="G151" s="106"/>
      <c r="H151" s="107"/>
      <c r="I151" s="71">
        <f t="shared" si="103"/>
        <v>0</v>
      </c>
      <c r="J151" s="78">
        <f t="shared" si="104"/>
        <v>0</v>
      </c>
      <c r="K151" s="54" t="e">
        <f t="shared" si="105"/>
        <v>#N/A</v>
      </c>
      <c r="L151" s="55">
        <f t="shared" si="106"/>
        <v>0</v>
      </c>
      <c r="M151" s="148"/>
      <c r="N151" s="58">
        <f t="shared" si="87"/>
      </c>
      <c r="O151" s="245">
        <f t="shared" si="88"/>
      </c>
      <c r="P151" s="243">
        <f t="shared" si="89"/>
      </c>
      <c r="Q151" s="254">
        <f t="shared" si="90"/>
      </c>
      <c r="R151" s="254">
        <f t="shared" si="91"/>
      </c>
      <c r="S151" s="109"/>
      <c r="T151" s="148"/>
      <c r="U151" s="58">
        <f t="shared" si="92"/>
      </c>
      <c r="V151" s="243">
        <f t="shared" si="93"/>
      </c>
      <c r="W151" s="243">
        <f t="shared" si="94"/>
      </c>
      <c r="X151" s="254">
        <f t="shared" si="95"/>
      </c>
      <c r="Y151" s="254">
        <f t="shared" si="96"/>
      </c>
      <c r="Z151" s="109"/>
      <c r="AA151" s="148"/>
      <c r="AB151" s="58">
        <f t="shared" si="97"/>
      </c>
      <c r="AC151" s="243">
        <f t="shared" si="98"/>
      </c>
      <c r="AD151" s="243">
        <f t="shared" si="99"/>
      </c>
      <c r="AE151" s="254">
        <f t="shared" si="100"/>
      </c>
      <c r="AF151" s="254">
        <f t="shared" si="101"/>
      </c>
      <c r="AG151" s="109"/>
      <c r="AH151" s="108"/>
      <c r="AI151" s="58">
        <f t="shared" si="107"/>
      </c>
      <c r="AJ151" s="109"/>
      <c r="AK151" s="108"/>
      <c r="AL151" s="126">
        <f t="shared" si="108"/>
      </c>
      <c r="AM151" s="146"/>
      <c r="AN151" s="195" t="str">
        <f t="shared" si="109"/>
        <v>　　</v>
      </c>
      <c r="AO151" s="56"/>
      <c r="AP151" s="56"/>
      <c r="AQ151" s="56"/>
      <c r="AR151" s="56"/>
      <c r="AS151" s="56"/>
      <c r="AT151" s="56"/>
      <c r="AU151" s="61"/>
      <c r="AV151" s="61"/>
      <c r="AW151" s="63"/>
      <c r="AX151" s="62"/>
      <c r="BB151" s="373"/>
      <c r="BC151" s="374"/>
      <c r="BD151" s="373"/>
      <c r="BE151" s="376"/>
      <c r="BF151" s="374"/>
      <c r="BG151" s="377" t="e">
        <f>IF(ISERROR($AY150),VLOOKUP($BB150,Entf,7,FALSE),VLOOKUP($BB150,Entm,8,FALSE))</f>
        <v>#N/A</v>
      </c>
      <c r="BH151" s="378"/>
      <c r="BI151" s="378"/>
      <c r="BJ151" s="378"/>
      <c r="BK151" s="378"/>
      <c r="BL151" s="379"/>
      <c r="BM151" s="373"/>
      <c r="BN151" s="374"/>
      <c r="BO151" s="380" t="e">
        <f>IF(ISERROR($AY150),VLOOKUP($BB150,Entf,9,FALSE),VLOOKUP($BB150,Entm,10,FALSE))</f>
        <v>#N/A</v>
      </c>
      <c r="BP151" s="381"/>
      <c r="BQ151" s="381"/>
      <c r="BR151" s="382"/>
      <c r="BS151" s="383" t="e">
        <f>IF(ISERROR($AY150),VLOOKUP($BB150,Entf,16,FALSE),VLOOKUP($BB150,Entm,17,FALSE))</f>
        <v>#N/A</v>
      </c>
      <c r="BT151" s="384"/>
      <c r="BU151" s="384"/>
      <c r="BV151" s="384"/>
      <c r="BW151" s="385"/>
      <c r="BX151" s="383" t="e">
        <f>IF(ISERROR($AY150),VLOOKUP($BB150,Entf,23,FALSE),VLOOKUP($BB150,Entm,24,FALSE))</f>
        <v>#N/A</v>
      </c>
      <c r="BY151" s="384"/>
      <c r="BZ151" s="384"/>
      <c r="CA151" s="384"/>
      <c r="CB151" s="385"/>
      <c r="CC151" s="383" t="e">
        <f>IF(ISERROR($AY150),VLOOKUP($BB150,Entf,30,FALSE),VLOOKUP($BB150,Entm,31,FALSE))</f>
        <v>#N/A</v>
      </c>
      <c r="CD151" s="384"/>
      <c r="CE151" s="384"/>
      <c r="CF151" s="384"/>
      <c r="CG151" s="385"/>
      <c r="CH151" s="383" t="e">
        <f>IF(ISERROR($AY150),VLOOKUP($BB150,Entf,33,FALSE),VLOOKUP($BB150,Entm,34,FALSE))</f>
        <v>#N/A</v>
      </c>
      <c r="CI151" s="384"/>
      <c r="CJ151" s="384"/>
      <c r="CK151" s="385"/>
      <c r="CL151" s="383" t="e">
        <f>IF(ISERROR($AY150),VLOOKUP($BB150,Entf,36,FALSE),VLOOKUP($BB150,Entm,37,FALSE))</f>
        <v>#N/A</v>
      </c>
      <c r="CM151" s="384"/>
      <c r="CN151" s="384"/>
      <c r="CO151" s="385"/>
    </row>
    <row r="152" spans="1:93" ht="12" customHeight="1" thickBot="1">
      <c r="A152" s="69">
        <f t="shared" si="82"/>
      </c>
      <c r="B152" s="69">
        <f t="shared" si="83"/>
      </c>
      <c r="C152" s="69">
        <f t="shared" si="84"/>
      </c>
      <c r="D152" s="80">
        <f t="shared" si="85"/>
      </c>
      <c r="E152" s="98">
        <f t="shared" si="102"/>
        <v>151</v>
      </c>
      <c r="F152" s="105">
        <f t="shared" si="86"/>
        <v>0</v>
      </c>
      <c r="G152" s="106"/>
      <c r="H152" s="107"/>
      <c r="I152" s="71">
        <f t="shared" si="103"/>
        <v>0</v>
      </c>
      <c r="J152" s="78">
        <f t="shared" si="104"/>
        <v>0</v>
      </c>
      <c r="K152" s="54" t="e">
        <f t="shared" si="105"/>
        <v>#N/A</v>
      </c>
      <c r="L152" s="55">
        <f t="shared" si="106"/>
        <v>0</v>
      </c>
      <c r="M152" s="148"/>
      <c r="N152" s="58">
        <f t="shared" si="87"/>
      </c>
      <c r="O152" s="245">
        <f t="shared" si="88"/>
      </c>
      <c r="P152" s="243">
        <f t="shared" si="89"/>
      </c>
      <c r="Q152" s="254">
        <f t="shared" si="90"/>
      </c>
      <c r="R152" s="254">
        <f t="shared" si="91"/>
      </c>
      <c r="S152" s="109"/>
      <c r="T152" s="148"/>
      <c r="U152" s="58">
        <f t="shared" si="92"/>
      </c>
      <c r="V152" s="243">
        <f t="shared" si="93"/>
      </c>
      <c r="W152" s="243">
        <f t="shared" si="94"/>
      </c>
      <c r="X152" s="254">
        <f t="shared" si="95"/>
      </c>
      <c r="Y152" s="254">
        <f t="shared" si="96"/>
      </c>
      <c r="Z152" s="109"/>
      <c r="AA152" s="148"/>
      <c r="AB152" s="58">
        <f t="shared" si="97"/>
      </c>
      <c r="AC152" s="243">
        <f t="shared" si="98"/>
      </c>
      <c r="AD152" s="243">
        <f t="shared" si="99"/>
      </c>
      <c r="AE152" s="254">
        <f t="shared" si="100"/>
      </c>
      <c r="AF152" s="254">
        <f t="shared" si="101"/>
      </c>
      <c r="AG152" s="109"/>
      <c r="AH152" s="108"/>
      <c r="AI152" s="58">
        <f t="shared" si="107"/>
      </c>
      <c r="AJ152" s="109"/>
      <c r="AK152" s="108"/>
      <c r="AL152" s="126">
        <f t="shared" si="108"/>
      </c>
      <c r="AM152" s="146"/>
      <c r="AN152" s="195" t="str">
        <f t="shared" si="109"/>
        <v>　　</v>
      </c>
      <c r="AO152" s="56"/>
      <c r="AP152" s="56"/>
      <c r="AQ152" s="56"/>
      <c r="AR152" s="56"/>
      <c r="AS152" s="56"/>
      <c r="AT152" s="56"/>
      <c r="AU152" s="61"/>
      <c r="AV152" s="61"/>
      <c r="AW152" s="63"/>
      <c r="AX152" s="62"/>
      <c r="AY152" s="102" t="e">
        <f>VLOOKUP(1+AY150,$C$10:$C$160,1,FALSE)</f>
        <v>#N/A</v>
      </c>
      <c r="AZ152" s="102" t="e">
        <f>IF(ISERROR(AY152),VLOOKUP(1+AZ150,$D$10:$D$160,1,FALSE),0)</f>
        <v>#N/A</v>
      </c>
      <c r="BA152" s="102">
        <v>62</v>
      </c>
      <c r="BB152" s="371" t="e">
        <f>IF(ISERROR($AY152),VLOOKUP(AZ152,Entf,3,FALSE),VLOOKUP(AY152,Entm,4,FALSE))</f>
        <v>#N/A</v>
      </c>
      <c r="BC152" s="372"/>
      <c r="BD152" s="371" t="e">
        <f>IF(ISERROR($AY152),VLOOKUP($BB152,Entf,5,FALSE),VLOOKUP($BB152,Entm,6,FALSE))</f>
        <v>#N/A</v>
      </c>
      <c r="BE152" s="375"/>
      <c r="BF152" s="372"/>
      <c r="BG152" s="371" t="e">
        <f>IF(ISERROR($AY152),VLOOKUP($BB152,Entf,6,FALSE),VLOOKUP($BB152,Entm,7,FALSE))</f>
        <v>#N/A</v>
      </c>
      <c r="BH152" s="375"/>
      <c r="BI152" s="375"/>
      <c r="BJ152" s="375"/>
      <c r="BK152" s="375"/>
      <c r="BL152" s="372"/>
      <c r="BM152" s="371">
        <f>IF(ISERROR(AY152),IF(ISERROR(AZ152),"","女"),"男")</f>
      </c>
      <c r="BN152" s="372"/>
      <c r="BO152" s="386" t="e">
        <f>IF(ISERROR($AY152),VLOOKUP($BB152,Entf,37,FALSE),VLOOKUP($BB152,Entm,38,FALSE))</f>
        <v>#N/A</v>
      </c>
      <c r="BP152" s="387"/>
      <c r="BQ152" s="387"/>
      <c r="BR152" s="388"/>
      <c r="BS152" s="368" t="e">
        <f>IF(ISERROR($AY152),VLOOKUP($BB152,Entf,10,FALSE),VLOOKUP($BB152,Entm,11,FALSE))</f>
        <v>#N/A</v>
      </c>
      <c r="BT152" s="369"/>
      <c r="BU152" s="369"/>
      <c r="BV152" s="369"/>
      <c r="BW152" s="370"/>
      <c r="BX152" s="368" t="e">
        <f>IF(ISERROR($AY152),VLOOKUP($BB152,Entf,17,FALSE),VLOOKUP($BB152,Entm,18,FALSE))</f>
        <v>#N/A</v>
      </c>
      <c r="BY152" s="369"/>
      <c r="BZ152" s="369"/>
      <c r="CA152" s="369"/>
      <c r="CB152" s="370"/>
      <c r="CC152" s="368" t="e">
        <f>IF(ISERROR($AY152),VLOOKUP($BB152,Entf,24,FALSE),VLOOKUP($BB152,Entm,25,FALSE))</f>
        <v>#N/A</v>
      </c>
      <c r="CD152" s="369"/>
      <c r="CE152" s="369"/>
      <c r="CF152" s="369"/>
      <c r="CG152" s="370"/>
      <c r="CH152" s="368" t="e">
        <f>IF(ISERROR($AY152),VLOOKUP($BB152,Entf,31,FALSE),VLOOKUP($BB152,Entm,32,FALSE))</f>
        <v>#N/A</v>
      </c>
      <c r="CI152" s="369"/>
      <c r="CJ152" s="369"/>
      <c r="CK152" s="370"/>
      <c r="CL152" s="368" t="e">
        <f>IF(ISERROR($AY152),VLOOKUP($BB152,Entf,34,FALSE),VLOOKUP($BB152,Entm,35,FALSE))</f>
        <v>#N/A</v>
      </c>
      <c r="CM152" s="369"/>
      <c r="CN152" s="369"/>
      <c r="CO152" s="370"/>
    </row>
    <row r="153" spans="1:93" ht="12" customHeight="1" thickBot="1">
      <c r="A153" s="69">
        <f t="shared" si="82"/>
      </c>
      <c r="B153" s="69">
        <f t="shared" si="83"/>
      </c>
      <c r="C153" s="69">
        <f t="shared" si="84"/>
      </c>
      <c r="D153" s="80">
        <f t="shared" si="85"/>
      </c>
      <c r="E153" s="98">
        <f t="shared" si="102"/>
        <v>151</v>
      </c>
      <c r="F153" s="105">
        <f t="shared" si="86"/>
        <v>0</v>
      </c>
      <c r="G153" s="106"/>
      <c r="H153" s="107"/>
      <c r="I153" s="71">
        <f t="shared" si="103"/>
        <v>0</v>
      </c>
      <c r="J153" s="78">
        <f t="shared" si="104"/>
        <v>0</v>
      </c>
      <c r="K153" s="54" t="e">
        <f t="shared" si="105"/>
        <v>#N/A</v>
      </c>
      <c r="L153" s="55">
        <f t="shared" si="106"/>
        <v>0</v>
      </c>
      <c r="M153" s="148"/>
      <c r="N153" s="58">
        <f t="shared" si="87"/>
      </c>
      <c r="O153" s="245">
        <f t="shared" si="88"/>
      </c>
      <c r="P153" s="243">
        <f t="shared" si="89"/>
      </c>
      <c r="Q153" s="254">
        <f t="shared" si="90"/>
      </c>
      <c r="R153" s="254">
        <f t="shared" si="91"/>
      </c>
      <c r="S153" s="109"/>
      <c r="T153" s="148"/>
      <c r="U153" s="58">
        <f t="shared" si="92"/>
      </c>
      <c r="V153" s="243">
        <f t="shared" si="93"/>
      </c>
      <c r="W153" s="243">
        <f t="shared" si="94"/>
      </c>
      <c r="X153" s="254">
        <f t="shared" si="95"/>
      </c>
      <c r="Y153" s="254">
        <f t="shared" si="96"/>
      </c>
      <c r="Z153" s="109"/>
      <c r="AA153" s="148"/>
      <c r="AB153" s="58">
        <f t="shared" si="97"/>
      </c>
      <c r="AC153" s="243">
        <f t="shared" si="98"/>
      </c>
      <c r="AD153" s="243">
        <f t="shared" si="99"/>
      </c>
      <c r="AE153" s="254">
        <f t="shared" si="100"/>
      </c>
      <c r="AF153" s="254">
        <f t="shared" si="101"/>
      </c>
      <c r="AG153" s="109"/>
      <c r="AH153" s="108"/>
      <c r="AI153" s="58">
        <f t="shared" si="107"/>
      </c>
      <c r="AJ153" s="109"/>
      <c r="AK153" s="108"/>
      <c r="AL153" s="126">
        <f t="shared" si="108"/>
      </c>
      <c r="AM153" s="146"/>
      <c r="AN153" s="195" t="str">
        <f t="shared" si="109"/>
        <v>　　</v>
      </c>
      <c r="AO153" s="56"/>
      <c r="AP153" s="56"/>
      <c r="AQ153" s="56"/>
      <c r="AR153" s="56"/>
      <c r="AS153" s="56"/>
      <c r="AT153" s="56"/>
      <c r="AU153" s="61"/>
      <c r="AV153" s="61"/>
      <c r="AW153" s="63"/>
      <c r="AX153" s="62"/>
      <c r="BB153" s="373"/>
      <c r="BC153" s="374"/>
      <c r="BD153" s="373"/>
      <c r="BE153" s="376"/>
      <c r="BF153" s="374"/>
      <c r="BG153" s="377" t="e">
        <f>IF(ISERROR($AY152),VLOOKUP($BB152,Entf,7,FALSE),VLOOKUP($BB152,Entm,8,FALSE))</f>
        <v>#N/A</v>
      </c>
      <c r="BH153" s="378"/>
      <c r="BI153" s="378"/>
      <c r="BJ153" s="378"/>
      <c r="BK153" s="378"/>
      <c r="BL153" s="379"/>
      <c r="BM153" s="373"/>
      <c r="BN153" s="374"/>
      <c r="BO153" s="380" t="e">
        <f>IF(ISERROR($AY152),VLOOKUP($BB152,Entf,9,FALSE),VLOOKUP($BB152,Entm,10,FALSE))</f>
        <v>#N/A</v>
      </c>
      <c r="BP153" s="381"/>
      <c r="BQ153" s="381"/>
      <c r="BR153" s="382"/>
      <c r="BS153" s="383" t="e">
        <f>IF(ISERROR($AY152),VLOOKUP($BB152,Entf,16,FALSE),VLOOKUP($BB152,Entm,17,FALSE))</f>
        <v>#N/A</v>
      </c>
      <c r="BT153" s="384"/>
      <c r="BU153" s="384"/>
      <c r="BV153" s="384"/>
      <c r="BW153" s="385"/>
      <c r="BX153" s="383" t="e">
        <f>IF(ISERROR($AY152),VLOOKUP($BB152,Entf,23,FALSE),VLOOKUP($BB152,Entm,24,FALSE))</f>
        <v>#N/A</v>
      </c>
      <c r="BY153" s="384"/>
      <c r="BZ153" s="384"/>
      <c r="CA153" s="384"/>
      <c r="CB153" s="385"/>
      <c r="CC153" s="383" t="e">
        <f>IF(ISERROR($AY152),VLOOKUP($BB152,Entf,30,FALSE),VLOOKUP($BB152,Entm,31,FALSE))</f>
        <v>#N/A</v>
      </c>
      <c r="CD153" s="384"/>
      <c r="CE153" s="384"/>
      <c r="CF153" s="384"/>
      <c r="CG153" s="385"/>
      <c r="CH153" s="383" t="e">
        <f>IF(ISERROR($AY152),VLOOKUP($BB152,Entf,33,FALSE),VLOOKUP($BB152,Entm,34,FALSE))</f>
        <v>#N/A</v>
      </c>
      <c r="CI153" s="384"/>
      <c r="CJ153" s="384"/>
      <c r="CK153" s="385"/>
      <c r="CL153" s="383" t="e">
        <f>IF(ISERROR($AY152),VLOOKUP($BB152,Entf,36,FALSE),VLOOKUP($BB152,Entm,37,FALSE))</f>
        <v>#N/A</v>
      </c>
      <c r="CM153" s="384"/>
      <c r="CN153" s="384"/>
      <c r="CO153" s="385"/>
    </row>
    <row r="154" spans="1:93" ht="12" customHeight="1" thickBot="1">
      <c r="A154" s="69">
        <f t="shared" si="82"/>
      </c>
      <c r="B154" s="69">
        <f t="shared" si="83"/>
      </c>
      <c r="C154" s="69">
        <f t="shared" si="84"/>
      </c>
      <c r="D154" s="80">
        <f t="shared" si="85"/>
      </c>
      <c r="E154" s="98">
        <f t="shared" si="102"/>
        <v>151</v>
      </c>
      <c r="F154" s="105">
        <f t="shared" si="86"/>
        <v>0</v>
      </c>
      <c r="G154" s="106"/>
      <c r="H154" s="107"/>
      <c r="I154" s="71">
        <f t="shared" si="103"/>
        <v>0</v>
      </c>
      <c r="J154" s="78">
        <f t="shared" si="104"/>
        <v>0</v>
      </c>
      <c r="K154" s="54" t="e">
        <f t="shared" si="105"/>
        <v>#N/A</v>
      </c>
      <c r="L154" s="55">
        <f t="shared" si="106"/>
        <v>0</v>
      </c>
      <c r="M154" s="148"/>
      <c r="N154" s="58">
        <f t="shared" si="87"/>
      </c>
      <c r="O154" s="245">
        <f t="shared" si="88"/>
      </c>
      <c r="P154" s="243">
        <f t="shared" si="89"/>
      </c>
      <c r="Q154" s="254">
        <f t="shared" si="90"/>
      </c>
      <c r="R154" s="254">
        <f t="shared" si="91"/>
      </c>
      <c r="S154" s="109"/>
      <c r="T154" s="148"/>
      <c r="U154" s="58">
        <f t="shared" si="92"/>
      </c>
      <c r="V154" s="243">
        <f t="shared" si="93"/>
      </c>
      <c r="W154" s="243">
        <f t="shared" si="94"/>
      </c>
      <c r="X154" s="254">
        <f t="shared" si="95"/>
      </c>
      <c r="Y154" s="254">
        <f t="shared" si="96"/>
      </c>
      <c r="Z154" s="109"/>
      <c r="AA154" s="148"/>
      <c r="AB154" s="58">
        <f t="shared" si="97"/>
      </c>
      <c r="AC154" s="243">
        <f t="shared" si="98"/>
      </c>
      <c r="AD154" s="243">
        <f t="shared" si="99"/>
      </c>
      <c r="AE154" s="254">
        <f t="shared" si="100"/>
      </c>
      <c r="AF154" s="254">
        <f t="shared" si="101"/>
      </c>
      <c r="AG154" s="109"/>
      <c r="AH154" s="108"/>
      <c r="AI154" s="58">
        <f t="shared" si="107"/>
      </c>
      <c r="AJ154" s="109"/>
      <c r="AK154" s="108"/>
      <c r="AL154" s="126">
        <f t="shared" si="108"/>
      </c>
      <c r="AM154" s="146"/>
      <c r="AN154" s="195" t="str">
        <f t="shared" si="109"/>
        <v>　　</v>
      </c>
      <c r="AO154" s="56"/>
      <c r="AP154" s="56"/>
      <c r="AQ154" s="56"/>
      <c r="AR154" s="56"/>
      <c r="AS154" s="56"/>
      <c r="AT154" s="56"/>
      <c r="AU154" s="61"/>
      <c r="AV154" s="61"/>
      <c r="AW154" s="63"/>
      <c r="AX154" s="62"/>
      <c r="AY154" s="102" t="e">
        <f>VLOOKUP(1+AY152,$C$10:$C$160,1,FALSE)</f>
        <v>#N/A</v>
      </c>
      <c r="AZ154" s="102" t="e">
        <f>IF(ISERROR(AY154),VLOOKUP(1+AZ152,$D$10:$D$160,1,FALSE),0)</f>
        <v>#N/A</v>
      </c>
      <c r="BA154" s="102">
        <v>63</v>
      </c>
      <c r="BB154" s="371" t="e">
        <f>IF(ISERROR($AY154),VLOOKUP(AZ154,Entf,3,FALSE),VLOOKUP(AY154,Entm,4,FALSE))</f>
        <v>#N/A</v>
      </c>
      <c r="BC154" s="372"/>
      <c r="BD154" s="371" t="e">
        <f>IF(ISERROR($AY154),VLOOKUP($BB154,Entf,5,FALSE),VLOOKUP($BB154,Entm,6,FALSE))</f>
        <v>#N/A</v>
      </c>
      <c r="BE154" s="375"/>
      <c r="BF154" s="372"/>
      <c r="BG154" s="371" t="e">
        <f>IF(ISERROR($AY154),VLOOKUP($BB154,Entf,6,FALSE),VLOOKUP($BB154,Entm,7,FALSE))</f>
        <v>#N/A</v>
      </c>
      <c r="BH154" s="375"/>
      <c r="BI154" s="375"/>
      <c r="BJ154" s="375"/>
      <c r="BK154" s="375"/>
      <c r="BL154" s="372"/>
      <c r="BM154" s="371">
        <f>IF(ISERROR(AY154),IF(ISERROR(AZ154),"","女"),"男")</f>
      </c>
      <c r="BN154" s="372"/>
      <c r="BO154" s="386" t="e">
        <f>IF(ISERROR($AY154),VLOOKUP($BB154,Entf,37,FALSE),VLOOKUP($BB154,Entm,38,FALSE))</f>
        <v>#N/A</v>
      </c>
      <c r="BP154" s="387"/>
      <c r="BQ154" s="387"/>
      <c r="BR154" s="388"/>
      <c r="BS154" s="368" t="e">
        <f>IF(ISERROR($AY154),VLOOKUP($BB154,Entf,10,FALSE),VLOOKUP($BB154,Entm,11,FALSE))</f>
        <v>#N/A</v>
      </c>
      <c r="BT154" s="369"/>
      <c r="BU154" s="369"/>
      <c r="BV154" s="369"/>
      <c r="BW154" s="370"/>
      <c r="BX154" s="368" t="e">
        <f>IF(ISERROR($AY154),VLOOKUP($BB154,Entf,17,FALSE),VLOOKUP($BB154,Entm,18,FALSE))</f>
        <v>#N/A</v>
      </c>
      <c r="BY154" s="369"/>
      <c r="BZ154" s="369"/>
      <c r="CA154" s="369"/>
      <c r="CB154" s="370"/>
      <c r="CC154" s="368" t="e">
        <f>IF(ISERROR($AY154),VLOOKUP($BB154,Entf,24,FALSE),VLOOKUP($BB154,Entm,25,FALSE))</f>
        <v>#N/A</v>
      </c>
      <c r="CD154" s="369"/>
      <c r="CE154" s="369"/>
      <c r="CF154" s="369"/>
      <c r="CG154" s="370"/>
      <c r="CH154" s="368" t="e">
        <f>IF(ISERROR($AY154),VLOOKUP($BB154,Entf,31,FALSE),VLOOKUP($BB154,Entm,32,FALSE))</f>
        <v>#N/A</v>
      </c>
      <c r="CI154" s="369"/>
      <c r="CJ154" s="369"/>
      <c r="CK154" s="370"/>
      <c r="CL154" s="368" t="e">
        <f>IF(ISERROR($AY154),VLOOKUP($BB154,Entf,34,FALSE),VLOOKUP($BB154,Entm,35,FALSE))</f>
        <v>#N/A</v>
      </c>
      <c r="CM154" s="369"/>
      <c r="CN154" s="369"/>
      <c r="CO154" s="370"/>
    </row>
    <row r="155" spans="1:93" ht="12" customHeight="1" thickBot="1">
      <c r="A155" s="69">
        <f t="shared" si="82"/>
      </c>
      <c r="B155" s="69">
        <f t="shared" si="83"/>
      </c>
      <c r="C155" s="69">
        <f t="shared" si="84"/>
      </c>
      <c r="D155" s="80">
        <f t="shared" si="85"/>
      </c>
      <c r="E155" s="98">
        <f t="shared" si="102"/>
        <v>151</v>
      </c>
      <c r="F155" s="105">
        <f t="shared" si="86"/>
        <v>0</v>
      </c>
      <c r="G155" s="106"/>
      <c r="H155" s="107"/>
      <c r="I155" s="71">
        <f t="shared" si="103"/>
        <v>0</v>
      </c>
      <c r="J155" s="78">
        <f t="shared" si="104"/>
        <v>0</v>
      </c>
      <c r="K155" s="54" t="e">
        <f t="shared" si="105"/>
        <v>#N/A</v>
      </c>
      <c r="L155" s="55">
        <f t="shared" si="106"/>
        <v>0</v>
      </c>
      <c r="M155" s="148"/>
      <c r="N155" s="58">
        <f t="shared" si="87"/>
      </c>
      <c r="O155" s="245">
        <f t="shared" si="88"/>
      </c>
      <c r="P155" s="243">
        <f t="shared" si="89"/>
      </c>
      <c r="Q155" s="254">
        <f t="shared" si="90"/>
      </c>
      <c r="R155" s="254">
        <f t="shared" si="91"/>
      </c>
      <c r="S155" s="109"/>
      <c r="T155" s="148"/>
      <c r="U155" s="58">
        <f t="shared" si="92"/>
      </c>
      <c r="V155" s="243">
        <f t="shared" si="93"/>
      </c>
      <c r="W155" s="243">
        <f t="shared" si="94"/>
      </c>
      <c r="X155" s="254">
        <f t="shared" si="95"/>
      </c>
      <c r="Y155" s="254">
        <f t="shared" si="96"/>
      </c>
      <c r="Z155" s="109"/>
      <c r="AA155" s="148"/>
      <c r="AB155" s="58">
        <f t="shared" si="97"/>
      </c>
      <c r="AC155" s="243">
        <f t="shared" si="98"/>
      </c>
      <c r="AD155" s="243">
        <f t="shared" si="99"/>
      </c>
      <c r="AE155" s="254">
        <f t="shared" si="100"/>
      </c>
      <c r="AF155" s="254">
        <f t="shared" si="101"/>
      </c>
      <c r="AG155" s="109"/>
      <c r="AH155" s="108"/>
      <c r="AI155" s="58">
        <f t="shared" si="107"/>
      </c>
      <c r="AJ155" s="109"/>
      <c r="AK155" s="108"/>
      <c r="AL155" s="126">
        <f t="shared" si="108"/>
      </c>
      <c r="AM155" s="146"/>
      <c r="AN155" s="195" t="str">
        <f t="shared" si="109"/>
        <v>　　</v>
      </c>
      <c r="AO155" s="56"/>
      <c r="AP155" s="56"/>
      <c r="AQ155" s="56"/>
      <c r="AR155" s="56"/>
      <c r="AS155" s="56"/>
      <c r="AT155" s="56"/>
      <c r="AU155" s="61"/>
      <c r="AV155" s="61"/>
      <c r="AW155" s="63"/>
      <c r="AX155" s="62"/>
      <c r="BB155" s="373"/>
      <c r="BC155" s="374"/>
      <c r="BD155" s="373"/>
      <c r="BE155" s="376"/>
      <c r="BF155" s="374"/>
      <c r="BG155" s="377" t="e">
        <f>IF(ISERROR($AY154),VLOOKUP($BB154,Entf,7,FALSE),VLOOKUP($BB154,Entm,8,FALSE))</f>
        <v>#N/A</v>
      </c>
      <c r="BH155" s="378"/>
      <c r="BI155" s="378"/>
      <c r="BJ155" s="378"/>
      <c r="BK155" s="378"/>
      <c r="BL155" s="379"/>
      <c r="BM155" s="373"/>
      <c r="BN155" s="374"/>
      <c r="BO155" s="380" t="e">
        <f>IF(ISERROR($AY154),VLOOKUP($BB154,Entf,9,FALSE),VLOOKUP($BB154,Entm,10,FALSE))</f>
        <v>#N/A</v>
      </c>
      <c r="BP155" s="381"/>
      <c r="BQ155" s="381"/>
      <c r="BR155" s="382"/>
      <c r="BS155" s="383" t="e">
        <f>IF(ISERROR($AY154),VLOOKUP($BB154,Entf,16,FALSE),VLOOKUP($BB154,Entm,17,FALSE))</f>
        <v>#N/A</v>
      </c>
      <c r="BT155" s="384"/>
      <c r="BU155" s="384"/>
      <c r="BV155" s="384"/>
      <c r="BW155" s="385"/>
      <c r="BX155" s="383" t="e">
        <f>IF(ISERROR($AY154),VLOOKUP($BB154,Entf,23,FALSE),VLOOKUP($BB154,Entm,24,FALSE))</f>
        <v>#N/A</v>
      </c>
      <c r="BY155" s="384"/>
      <c r="BZ155" s="384"/>
      <c r="CA155" s="384"/>
      <c r="CB155" s="385"/>
      <c r="CC155" s="383" t="e">
        <f>IF(ISERROR($AY154),VLOOKUP($BB154,Entf,30,FALSE),VLOOKUP($BB154,Entm,31,FALSE))</f>
        <v>#N/A</v>
      </c>
      <c r="CD155" s="384"/>
      <c r="CE155" s="384"/>
      <c r="CF155" s="384"/>
      <c r="CG155" s="385"/>
      <c r="CH155" s="383" t="e">
        <f>IF(ISERROR($AY154),VLOOKUP($BB154,Entf,33,FALSE),VLOOKUP($BB154,Entm,34,FALSE))</f>
        <v>#N/A</v>
      </c>
      <c r="CI155" s="384"/>
      <c r="CJ155" s="384"/>
      <c r="CK155" s="385"/>
      <c r="CL155" s="383" t="e">
        <f>IF(ISERROR($AY154),VLOOKUP($BB154,Entf,36,FALSE),VLOOKUP($BB154,Entm,37,FALSE))</f>
        <v>#N/A</v>
      </c>
      <c r="CM155" s="384"/>
      <c r="CN155" s="384"/>
      <c r="CO155" s="385"/>
    </row>
    <row r="156" spans="1:93" ht="12" customHeight="1" thickBot="1">
      <c r="A156" s="69">
        <f t="shared" si="82"/>
      </c>
      <c r="B156" s="69">
        <f t="shared" si="83"/>
      </c>
      <c r="C156" s="69">
        <f t="shared" si="84"/>
      </c>
      <c r="D156" s="80">
        <f t="shared" si="85"/>
      </c>
      <c r="E156" s="98">
        <f t="shared" si="102"/>
        <v>151</v>
      </c>
      <c r="F156" s="105">
        <f t="shared" si="86"/>
        <v>0</v>
      </c>
      <c r="G156" s="106"/>
      <c r="H156" s="107"/>
      <c r="I156" s="71">
        <f t="shared" si="103"/>
        <v>0</v>
      </c>
      <c r="J156" s="78">
        <f t="shared" si="104"/>
        <v>0</v>
      </c>
      <c r="K156" s="54" t="e">
        <f t="shared" si="105"/>
        <v>#N/A</v>
      </c>
      <c r="L156" s="55">
        <f t="shared" si="106"/>
        <v>0</v>
      </c>
      <c r="M156" s="148"/>
      <c r="N156" s="58">
        <f t="shared" si="87"/>
      </c>
      <c r="O156" s="245">
        <f t="shared" si="88"/>
      </c>
      <c r="P156" s="243">
        <f t="shared" si="89"/>
      </c>
      <c r="Q156" s="254">
        <f t="shared" si="90"/>
      </c>
      <c r="R156" s="254">
        <f t="shared" si="91"/>
      </c>
      <c r="S156" s="109"/>
      <c r="T156" s="148"/>
      <c r="U156" s="58">
        <f t="shared" si="92"/>
      </c>
      <c r="V156" s="243">
        <f t="shared" si="93"/>
      </c>
      <c r="W156" s="243">
        <f t="shared" si="94"/>
      </c>
      <c r="X156" s="254">
        <f t="shared" si="95"/>
      </c>
      <c r="Y156" s="254">
        <f t="shared" si="96"/>
      </c>
      <c r="Z156" s="109"/>
      <c r="AA156" s="148"/>
      <c r="AB156" s="58">
        <f t="shared" si="97"/>
      </c>
      <c r="AC156" s="243">
        <f t="shared" si="98"/>
      </c>
      <c r="AD156" s="243">
        <f t="shared" si="99"/>
      </c>
      <c r="AE156" s="254">
        <f t="shared" si="100"/>
      </c>
      <c r="AF156" s="254">
        <f t="shared" si="101"/>
      </c>
      <c r="AG156" s="109"/>
      <c r="AH156" s="108"/>
      <c r="AI156" s="58">
        <f t="shared" si="107"/>
      </c>
      <c r="AJ156" s="109"/>
      <c r="AK156" s="108"/>
      <c r="AL156" s="126">
        <f t="shared" si="108"/>
      </c>
      <c r="AM156" s="146"/>
      <c r="AN156" s="195" t="str">
        <f t="shared" si="109"/>
        <v>　　</v>
      </c>
      <c r="AO156" s="56"/>
      <c r="AP156" s="56"/>
      <c r="AQ156" s="56"/>
      <c r="AR156" s="56"/>
      <c r="AS156" s="56"/>
      <c r="AT156" s="56"/>
      <c r="AU156" s="61"/>
      <c r="AV156" s="61"/>
      <c r="AW156" s="63"/>
      <c r="AX156" s="62"/>
      <c r="AY156" s="102" t="e">
        <f>VLOOKUP(1+AY154,$C$10:$C$160,1,FALSE)</f>
        <v>#N/A</v>
      </c>
      <c r="AZ156" s="102" t="e">
        <f>IF(ISERROR(AY156),VLOOKUP(1+AZ154,$D$10:$D$160,1,FALSE),0)</f>
        <v>#N/A</v>
      </c>
      <c r="BA156" s="102">
        <v>64</v>
      </c>
      <c r="BB156" s="371" t="e">
        <f>IF(ISERROR($AY156),VLOOKUP(AZ156,Entf,3,FALSE),VLOOKUP(AY156,Entm,4,FALSE))</f>
        <v>#N/A</v>
      </c>
      <c r="BC156" s="372"/>
      <c r="BD156" s="371" t="e">
        <f>IF(ISERROR($AY156),VLOOKUP($BB156,Entf,5,FALSE),VLOOKUP($BB156,Entm,6,FALSE))</f>
        <v>#N/A</v>
      </c>
      <c r="BE156" s="375"/>
      <c r="BF156" s="372"/>
      <c r="BG156" s="371" t="e">
        <f>IF(ISERROR($AY156),VLOOKUP($BB156,Entf,6,FALSE),VLOOKUP($BB156,Entm,7,FALSE))</f>
        <v>#N/A</v>
      </c>
      <c r="BH156" s="375"/>
      <c r="BI156" s="375"/>
      <c r="BJ156" s="375"/>
      <c r="BK156" s="375"/>
      <c r="BL156" s="372"/>
      <c r="BM156" s="371">
        <f>IF(ISERROR(AY156),IF(ISERROR(AZ156),"","女"),"男")</f>
      </c>
      <c r="BN156" s="372"/>
      <c r="BO156" s="386" t="e">
        <f>IF(ISERROR($AY156),VLOOKUP($BB156,Entf,37,FALSE),VLOOKUP($BB156,Entm,38,FALSE))</f>
        <v>#N/A</v>
      </c>
      <c r="BP156" s="387"/>
      <c r="BQ156" s="387"/>
      <c r="BR156" s="388"/>
      <c r="BS156" s="368" t="e">
        <f>IF(ISERROR($AY156),VLOOKUP($BB156,Entf,10,FALSE),VLOOKUP($BB156,Entm,11,FALSE))</f>
        <v>#N/A</v>
      </c>
      <c r="BT156" s="369"/>
      <c r="BU156" s="369"/>
      <c r="BV156" s="369"/>
      <c r="BW156" s="370"/>
      <c r="BX156" s="368" t="e">
        <f>IF(ISERROR($AY156),VLOOKUP($BB156,Entf,17,FALSE),VLOOKUP($BB156,Entm,18,FALSE))</f>
        <v>#N/A</v>
      </c>
      <c r="BY156" s="369"/>
      <c r="BZ156" s="369"/>
      <c r="CA156" s="369"/>
      <c r="CB156" s="370"/>
      <c r="CC156" s="368" t="e">
        <f>IF(ISERROR($AY156),VLOOKUP($BB156,Entf,24,FALSE),VLOOKUP($BB156,Entm,25,FALSE))</f>
        <v>#N/A</v>
      </c>
      <c r="CD156" s="369"/>
      <c r="CE156" s="369"/>
      <c r="CF156" s="369"/>
      <c r="CG156" s="370"/>
      <c r="CH156" s="368" t="e">
        <f>IF(ISERROR($AY156),VLOOKUP($BB156,Entf,31,FALSE),VLOOKUP($BB156,Entm,32,FALSE))</f>
        <v>#N/A</v>
      </c>
      <c r="CI156" s="369"/>
      <c r="CJ156" s="369"/>
      <c r="CK156" s="370"/>
      <c r="CL156" s="368" t="e">
        <f>IF(ISERROR($AY156),VLOOKUP($BB156,Entf,34,FALSE),VLOOKUP($BB156,Entm,35,FALSE))</f>
        <v>#N/A</v>
      </c>
      <c r="CM156" s="369"/>
      <c r="CN156" s="369"/>
      <c r="CO156" s="370"/>
    </row>
    <row r="157" spans="1:93" ht="12" customHeight="1" thickBot="1">
      <c r="A157" s="69">
        <f t="shared" si="82"/>
      </c>
      <c r="B157" s="69">
        <f t="shared" si="83"/>
      </c>
      <c r="C157" s="69">
        <f t="shared" si="84"/>
      </c>
      <c r="D157" s="80">
        <f t="shared" si="85"/>
      </c>
      <c r="E157" s="98">
        <f t="shared" si="102"/>
        <v>151</v>
      </c>
      <c r="F157" s="105">
        <f t="shared" si="86"/>
        <v>0</v>
      </c>
      <c r="G157" s="106"/>
      <c r="H157" s="107"/>
      <c r="I157" s="71">
        <f t="shared" si="103"/>
        <v>0</v>
      </c>
      <c r="J157" s="78">
        <f t="shared" si="104"/>
        <v>0</v>
      </c>
      <c r="K157" s="54" t="e">
        <f t="shared" si="105"/>
        <v>#N/A</v>
      </c>
      <c r="L157" s="55">
        <f t="shared" si="106"/>
        <v>0</v>
      </c>
      <c r="M157" s="148"/>
      <c r="N157" s="58">
        <f t="shared" si="87"/>
      </c>
      <c r="O157" s="245">
        <f t="shared" si="88"/>
      </c>
      <c r="P157" s="243">
        <f t="shared" si="89"/>
      </c>
      <c r="Q157" s="254">
        <f t="shared" si="90"/>
      </c>
      <c r="R157" s="254">
        <f t="shared" si="91"/>
      </c>
      <c r="S157" s="109"/>
      <c r="T157" s="148"/>
      <c r="U157" s="58">
        <f t="shared" si="92"/>
      </c>
      <c r="V157" s="243">
        <f t="shared" si="93"/>
      </c>
      <c r="W157" s="243">
        <f t="shared" si="94"/>
      </c>
      <c r="X157" s="254">
        <f t="shared" si="95"/>
      </c>
      <c r="Y157" s="254">
        <f t="shared" si="96"/>
      </c>
      <c r="Z157" s="109"/>
      <c r="AA157" s="148"/>
      <c r="AB157" s="58">
        <f t="shared" si="97"/>
      </c>
      <c r="AC157" s="243">
        <f t="shared" si="98"/>
      </c>
      <c r="AD157" s="243">
        <f t="shared" si="99"/>
      </c>
      <c r="AE157" s="254">
        <f t="shared" si="100"/>
      </c>
      <c r="AF157" s="254">
        <f t="shared" si="101"/>
      </c>
      <c r="AG157" s="109"/>
      <c r="AH157" s="108"/>
      <c r="AI157" s="58">
        <f t="shared" si="107"/>
      </c>
      <c r="AJ157" s="109"/>
      <c r="AK157" s="108"/>
      <c r="AL157" s="126">
        <f t="shared" si="108"/>
      </c>
      <c r="AM157" s="146"/>
      <c r="AN157" s="195" t="str">
        <f t="shared" si="109"/>
        <v>　　</v>
      </c>
      <c r="AO157" s="56"/>
      <c r="AP157" s="56"/>
      <c r="AQ157" s="56"/>
      <c r="AR157" s="56"/>
      <c r="AS157" s="56"/>
      <c r="AT157" s="56"/>
      <c r="AU157" s="61"/>
      <c r="AV157" s="61"/>
      <c r="AW157" s="63"/>
      <c r="AX157" s="62"/>
      <c r="BB157" s="373"/>
      <c r="BC157" s="374"/>
      <c r="BD157" s="373"/>
      <c r="BE157" s="376"/>
      <c r="BF157" s="374"/>
      <c r="BG157" s="377" t="e">
        <f>IF(ISERROR($AY156),VLOOKUP($BB156,Entf,7,FALSE),VLOOKUP($BB156,Entm,8,FALSE))</f>
        <v>#N/A</v>
      </c>
      <c r="BH157" s="378"/>
      <c r="BI157" s="378"/>
      <c r="BJ157" s="378"/>
      <c r="BK157" s="378"/>
      <c r="BL157" s="379"/>
      <c r="BM157" s="373"/>
      <c r="BN157" s="374"/>
      <c r="BO157" s="380" t="e">
        <f>IF(ISERROR($AY156),VLOOKUP($BB156,Entf,9,FALSE),VLOOKUP($BB156,Entm,10,FALSE))</f>
        <v>#N/A</v>
      </c>
      <c r="BP157" s="381"/>
      <c r="BQ157" s="381"/>
      <c r="BR157" s="382"/>
      <c r="BS157" s="383" t="e">
        <f>IF(ISERROR($AY156),VLOOKUP($BB156,Entf,16,FALSE),VLOOKUP($BB156,Entm,17,FALSE))</f>
        <v>#N/A</v>
      </c>
      <c r="BT157" s="384"/>
      <c r="BU157" s="384"/>
      <c r="BV157" s="384"/>
      <c r="BW157" s="385"/>
      <c r="BX157" s="383" t="e">
        <f>IF(ISERROR($AY156),VLOOKUP($BB156,Entf,23,FALSE),VLOOKUP($BB156,Entm,24,FALSE))</f>
        <v>#N/A</v>
      </c>
      <c r="BY157" s="384"/>
      <c r="BZ157" s="384"/>
      <c r="CA157" s="384"/>
      <c r="CB157" s="385"/>
      <c r="CC157" s="383" t="e">
        <f>IF(ISERROR($AY156),VLOOKUP($BB156,Entf,30,FALSE),VLOOKUP($BB156,Entm,31,FALSE))</f>
        <v>#N/A</v>
      </c>
      <c r="CD157" s="384"/>
      <c r="CE157" s="384"/>
      <c r="CF157" s="384"/>
      <c r="CG157" s="385"/>
      <c r="CH157" s="383" t="e">
        <f>IF(ISERROR($AY156),VLOOKUP($BB156,Entf,33,FALSE),VLOOKUP($BB156,Entm,34,FALSE))</f>
        <v>#N/A</v>
      </c>
      <c r="CI157" s="384"/>
      <c r="CJ157" s="384"/>
      <c r="CK157" s="385"/>
      <c r="CL157" s="383" t="e">
        <f>IF(ISERROR($AY156),VLOOKUP($BB156,Entf,36,FALSE),VLOOKUP($BB156,Entm,37,FALSE))</f>
        <v>#N/A</v>
      </c>
      <c r="CM157" s="384"/>
      <c r="CN157" s="384"/>
      <c r="CO157" s="385"/>
    </row>
    <row r="158" spans="1:93" ht="12" customHeight="1" thickBot="1">
      <c r="A158" s="69">
        <f t="shared" si="82"/>
      </c>
      <c r="B158" s="69">
        <f t="shared" si="83"/>
      </c>
      <c r="C158" s="69">
        <f t="shared" si="84"/>
      </c>
      <c r="D158" s="80">
        <f t="shared" si="85"/>
      </c>
      <c r="E158" s="98">
        <f t="shared" si="102"/>
        <v>151</v>
      </c>
      <c r="F158" s="105">
        <f t="shared" si="86"/>
        <v>0</v>
      </c>
      <c r="G158" s="106"/>
      <c r="H158" s="107"/>
      <c r="I158" s="71">
        <f t="shared" si="103"/>
        <v>0</v>
      </c>
      <c r="J158" s="78">
        <f t="shared" si="104"/>
        <v>0</v>
      </c>
      <c r="K158" s="54" t="e">
        <f t="shared" si="105"/>
        <v>#N/A</v>
      </c>
      <c r="L158" s="55">
        <f t="shared" si="106"/>
        <v>0</v>
      </c>
      <c r="M158" s="148"/>
      <c r="N158" s="58">
        <f t="shared" si="87"/>
      </c>
      <c r="O158" s="245">
        <f t="shared" si="88"/>
      </c>
      <c r="P158" s="243">
        <f t="shared" si="89"/>
      </c>
      <c r="Q158" s="254">
        <f t="shared" si="90"/>
      </c>
      <c r="R158" s="254">
        <f t="shared" si="91"/>
      </c>
      <c r="S158" s="109"/>
      <c r="T158" s="148"/>
      <c r="U158" s="58">
        <f t="shared" si="92"/>
      </c>
      <c r="V158" s="243">
        <f t="shared" si="93"/>
      </c>
      <c r="W158" s="243">
        <f t="shared" si="94"/>
      </c>
      <c r="X158" s="254">
        <f t="shared" si="95"/>
      </c>
      <c r="Y158" s="254">
        <f t="shared" si="96"/>
      </c>
      <c r="Z158" s="109"/>
      <c r="AA158" s="148"/>
      <c r="AB158" s="58">
        <f t="shared" si="97"/>
      </c>
      <c r="AC158" s="243">
        <f t="shared" si="98"/>
      </c>
      <c r="AD158" s="243">
        <f t="shared" si="99"/>
      </c>
      <c r="AE158" s="254">
        <f t="shared" si="100"/>
      </c>
      <c r="AF158" s="254">
        <f t="shared" si="101"/>
      </c>
      <c r="AG158" s="109"/>
      <c r="AH158" s="108"/>
      <c r="AI158" s="58">
        <f t="shared" si="107"/>
      </c>
      <c r="AJ158" s="109"/>
      <c r="AK158" s="108"/>
      <c r="AL158" s="126">
        <f t="shared" si="108"/>
      </c>
      <c r="AM158" s="146"/>
      <c r="AN158" s="195" t="str">
        <f t="shared" si="109"/>
        <v>　　</v>
      </c>
      <c r="AO158" s="56"/>
      <c r="AP158" s="56"/>
      <c r="AQ158" s="56"/>
      <c r="AR158" s="56"/>
      <c r="AS158" s="56"/>
      <c r="AT158" s="56"/>
      <c r="AU158" s="61"/>
      <c r="AV158" s="61"/>
      <c r="AW158" s="63"/>
      <c r="AX158" s="62"/>
      <c r="AY158" s="102" t="e">
        <f>VLOOKUP(1+AY156,$C$10:$C$160,1,FALSE)</f>
        <v>#N/A</v>
      </c>
      <c r="AZ158" s="102" t="e">
        <f>IF(ISERROR(AY158),VLOOKUP(1+AZ156,$D$10:$D$160,1,FALSE),0)</f>
        <v>#N/A</v>
      </c>
      <c r="BA158" s="102">
        <v>65</v>
      </c>
      <c r="BB158" s="371" t="e">
        <f>IF(ISERROR($AY158),VLOOKUP(AZ158,Entf,3,FALSE),VLOOKUP(AY158,Entm,4,FALSE))</f>
        <v>#N/A</v>
      </c>
      <c r="BC158" s="372"/>
      <c r="BD158" s="371" t="e">
        <f>IF(ISERROR($AY158),VLOOKUP($BB158,Entf,5,FALSE),VLOOKUP($BB158,Entm,6,FALSE))</f>
        <v>#N/A</v>
      </c>
      <c r="BE158" s="375"/>
      <c r="BF158" s="372"/>
      <c r="BG158" s="371" t="e">
        <f>IF(ISERROR($AY158),VLOOKUP($BB158,Entf,6,FALSE),VLOOKUP($BB158,Entm,7,FALSE))</f>
        <v>#N/A</v>
      </c>
      <c r="BH158" s="375"/>
      <c r="BI158" s="375"/>
      <c r="BJ158" s="375"/>
      <c r="BK158" s="375"/>
      <c r="BL158" s="372"/>
      <c r="BM158" s="371">
        <f>IF(ISERROR(AY158),IF(ISERROR(AZ158),"","女"),"男")</f>
      </c>
      <c r="BN158" s="372"/>
      <c r="BO158" s="386" t="e">
        <f>IF(ISERROR($AY158),VLOOKUP($BB158,Entf,37,FALSE),VLOOKUP($BB158,Entm,38,FALSE))</f>
        <v>#N/A</v>
      </c>
      <c r="BP158" s="387"/>
      <c r="BQ158" s="387"/>
      <c r="BR158" s="388"/>
      <c r="BS158" s="368" t="e">
        <f>IF(ISERROR($AY158),VLOOKUP($BB158,Entf,10,FALSE),VLOOKUP($BB158,Entm,11,FALSE))</f>
        <v>#N/A</v>
      </c>
      <c r="BT158" s="369"/>
      <c r="BU158" s="369"/>
      <c r="BV158" s="369"/>
      <c r="BW158" s="370"/>
      <c r="BX158" s="368" t="e">
        <f>IF(ISERROR($AY158),VLOOKUP($BB158,Entf,17,FALSE),VLOOKUP($BB158,Entm,18,FALSE))</f>
        <v>#N/A</v>
      </c>
      <c r="BY158" s="369"/>
      <c r="BZ158" s="369"/>
      <c r="CA158" s="369"/>
      <c r="CB158" s="370"/>
      <c r="CC158" s="368" t="e">
        <f>IF(ISERROR($AY158),VLOOKUP($BB158,Entf,24,FALSE),VLOOKUP($BB158,Entm,25,FALSE))</f>
        <v>#N/A</v>
      </c>
      <c r="CD158" s="369"/>
      <c r="CE158" s="369"/>
      <c r="CF158" s="369"/>
      <c r="CG158" s="370"/>
      <c r="CH158" s="368" t="e">
        <f>IF(ISERROR($AY158),VLOOKUP($BB158,Entf,31,FALSE),VLOOKUP($BB158,Entm,32,FALSE))</f>
        <v>#N/A</v>
      </c>
      <c r="CI158" s="369"/>
      <c r="CJ158" s="369"/>
      <c r="CK158" s="370"/>
      <c r="CL158" s="368" t="e">
        <f>IF(ISERROR($AY158),VLOOKUP($BB158,Entf,34,FALSE),VLOOKUP($BB158,Entm,35,FALSE))</f>
        <v>#N/A</v>
      </c>
      <c r="CM158" s="369"/>
      <c r="CN158" s="369"/>
      <c r="CO158" s="370"/>
    </row>
    <row r="159" spans="1:93" ht="12" customHeight="1" thickBot="1">
      <c r="A159" s="69">
        <f t="shared" si="82"/>
      </c>
      <c r="B159" s="69">
        <f t="shared" si="83"/>
      </c>
      <c r="C159" s="69">
        <f t="shared" si="84"/>
      </c>
      <c r="D159" s="80">
        <f t="shared" si="85"/>
      </c>
      <c r="E159" s="98">
        <f t="shared" si="102"/>
        <v>151</v>
      </c>
      <c r="F159" s="105">
        <f t="shared" si="86"/>
        <v>0</v>
      </c>
      <c r="G159" s="106"/>
      <c r="H159" s="107"/>
      <c r="I159" s="71">
        <f t="shared" si="103"/>
        <v>0</v>
      </c>
      <c r="J159" s="78">
        <f t="shared" si="104"/>
        <v>0</v>
      </c>
      <c r="K159" s="54" t="e">
        <f t="shared" si="105"/>
        <v>#N/A</v>
      </c>
      <c r="L159" s="55">
        <f t="shared" si="106"/>
        <v>0</v>
      </c>
      <c r="M159" s="148"/>
      <c r="N159" s="58">
        <f t="shared" si="87"/>
      </c>
      <c r="O159" s="245">
        <f t="shared" si="88"/>
      </c>
      <c r="P159" s="243">
        <f t="shared" si="89"/>
      </c>
      <c r="Q159" s="254">
        <f t="shared" si="90"/>
      </c>
      <c r="R159" s="254">
        <f t="shared" si="91"/>
      </c>
      <c r="S159" s="109"/>
      <c r="T159" s="148"/>
      <c r="U159" s="58">
        <f t="shared" si="92"/>
      </c>
      <c r="V159" s="243">
        <f t="shared" si="93"/>
      </c>
      <c r="W159" s="243">
        <f t="shared" si="94"/>
      </c>
      <c r="X159" s="254">
        <f t="shared" si="95"/>
      </c>
      <c r="Y159" s="254">
        <f t="shared" si="96"/>
      </c>
      <c r="Z159" s="109"/>
      <c r="AA159" s="148"/>
      <c r="AB159" s="58">
        <f t="shared" si="97"/>
      </c>
      <c r="AC159" s="243">
        <f t="shared" si="98"/>
      </c>
      <c r="AD159" s="243">
        <f t="shared" si="99"/>
      </c>
      <c r="AE159" s="254">
        <f t="shared" si="100"/>
      </c>
      <c r="AF159" s="254">
        <f t="shared" si="101"/>
      </c>
      <c r="AG159" s="109"/>
      <c r="AH159" s="108"/>
      <c r="AI159" s="58">
        <f t="shared" si="107"/>
      </c>
      <c r="AJ159" s="109"/>
      <c r="AK159" s="108"/>
      <c r="AL159" s="126">
        <f t="shared" si="108"/>
      </c>
      <c r="AM159" s="146"/>
      <c r="AN159" s="195" t="str">
        <f t="shared" si="109"/>
        <v>　　</v>
      </c>
      <c r="AO159" s="56"/>
      <c r="AP159" s="56"/>
      <c r="AQ159" s="56"/>
      <c r="AR159" s="56"/>
      <c r="AS159" s="56"/>
      <c r="AT159" s="56"/>
      <c r="AU159" s="61"/>
      <c r="AV159" s="61"/>
      <c r="AW159" s="63"/>
      <c r="AX159" s="62"/>
      <c r="BB159" s="373"/>
      <c r="BC159" s="374"/>
      <c r="BD159" s="373"/>
      <c r="BE159" s="376"/>
      <c r="BF159" s="374"/>
      <c r="BG159" s="377" t="e">
        <f>IF(ISERROR($AY158),VLOOKUP($BB158,Entf,7,FALSE),VLOOKUP($BB158,Entm,8,FALSE))</f>
        <v>#N/A</v>
      </c>
      <c r="BH159" s="378"/>
      <c r="BI159" s="378"/>
      <c r="BJ159" s="378"/>
      <c r="BK159" s="378"/>
      <c r="BL159" s="379"/>
      <c r="BM159" s="373"/>
      <c r="BN159" s="374"/>
      <c r="BO159" s="380" t="e">
        <f>IF(ISERROR($AY158),VLOOKUP($BB158,Entf,9,FALSE),VLOOKUP($BB158,Entm,10,FALSE))</f>
        <v>#N/A</v>
      </c>
      <c r="BP159" s="381"/>
      <c r="BQ159" s="381"/>
      <c r="BR159" s="382"/>
      <c r="BS159" s="383" t="e">
        <f>IF(ISERROR($AY158),VLOOKUP($BB158,Entf,16,FALSE),VLOOKUP($BB158,Entm,17,FALSE))</f>
        <v>#N/A</v>
      </c>
      <c r="BT159" s="384"/>
      <c r="BU159" s="384"/>
      <c r="BV159" s="384"/>
      <c r="BW159" s="385"/>
      <c r="BX159" s="383" t="e">
        <f>IF(ISERROR($AY158),VLOOKUP($BB158,Entf,23,FALSE),VLOOKUP($BB158,Entm,24,FALSE))</f>
        <v>#N/A</v>
      </c>
      <c r="BY159" s="384"/>
      <c r="BZ159" s="384"/>
      <c r="CA159" s="384"/>
      <c r="CB159" s="385"/>
      <c r="CC159" s="383" t="e">
        <f>IF(ISERROR($AY158),VLOOKUP($BB158,Entf,30,FALSE),VLOOKUP($BB158,Entm,31,FALSE))</f>
        <v>#N/A</v>
      </c>
      <c r="CD159" s="384"/>
      <c r="CE159" s="384"/>
      <c r="CF159" s="384"/>
      <c r="CG159" s="385"/>
      <c r="CH159" s="383" t="e">
        <f>IF(ISERROR($AY158),VLOOKUP($BB158,Entf,33,FALSE),VLOOKUP($BB158,Entm,34,FALSE))</f>
        <v>#N/A</v>
      </c>
      <c r="CI159" s="384"/>
      <c r="CJ159" s="384"/>
      <c r="CK159" s="385"/>
      <c r="CL159" s="383" t="e">
        <f>IF(ISERROR($AY158),VLOOKUP($BB158,Entf,36,FALSE),VLOOKUP($BB158,Entm,37,FALSE))</f>
        <v>#N/A</v>
      </c>
      <c r="CM159" s="384"/>
      <c r="CN159" s="384"/>
      <c r="CO159" s="385"/>
    </row>
    <row r="160" spans="1:93" ht="12" customHeight="1">
      <c r="A160" s="69">
        <f t="shared" si="82"/>
      </c>
      <c r="B160" s="69">
        <f t="shared" si="83"/>
      </c>
      <c r="C160" s="69">
        <f t="shared" si="84"/>
      </c>
      <c r="D160" s="80">
        <f t="shared" si="85"/>
      </c>
      <c r="E160" s="98">
        <f t="shared" si="102"/>
        <v>151</v>
      </c>
      <c r="F160" s="285">
        <f t="shared" si="86"/>
        <v>0</v>
      </c>
      <c r="G160" s="286"/>
      <c r="H160" s="287"/>
      <c r="I160" s="288">
        <f t="shared" si="103"/>
        <v>0</v>
      </c>
      <c r="J160" s="289">
        <f t="shared" si="104"/>
        <v>0</v>
      </c>
      <c r="K160" s="290" t="e">
        <f t="shared" si="105"/>
        <v>#N/A</v>
      </c>
      <c r="L160" s="291">
        <f t="shared" si="106"/>
        <v>0</v>
      </c>
      <c r="M160" s="292"/>
      <c r="N160" s="293">
        <f t="shared" si="87"/>
      </c>
      <c r="O160" s="294">
        <f t="shared" si="88"/>
      </c>
      <c r="P160" s="295">
        <f t="shared" si="89"/>
      </c>
      <c r="Q160" s="296">
        <f t="shared" si="90"/>
      </c>
      <c r="R160" s="296">
        <f t="shared" si="91"/>
      </c>
      <c r="S160" s="297"/>
      <c r="T160" s="292"/>
      <c r="U160" s="293">
        <f t="shared" si="92"/>
      </c>
      <c r="V160" s="295">
        <f t="shared" si="93"/>
      </c>
      <c r="W160" s="295">
        <f t="shared" si="94"/>
      </c>
      <c r="X160" s="296">
        <f t="shared" si="95"/>
      </c>
      <c r="Y160" s="296">
        <f t="shared" si="96"/>
      </c>
      <c r="Z160" s="297"/>
      <c r="AA160" s="292"/>
      <c r="AB160" s="293">
        <f t="shared" si="97"/>
      </c>
      <c r="AC160" s="295">
        <f t="shared" si="98"/>
      </c>
      <c r="AD160" s="295">
        <f t="shared" si="99"/>
      </c>
      <c r="AE160" s="296">
        <f t="shared" si="100"/>
      </c>
      <c r="AF160" s="296">
        <f t="shared" si="101"/>
      </c>
      <c r="AG160" s="297"/>
      <c r="AH160" s="298"/>
      <c r="AI160" s="58">
        <f t="shared" si="107"/>
      </c>
      <c r="AJ160" s="297"/>
      <c r="AK160" s="298"/>
      <c r="AL160" s="126">
        <f t="shared" si="108"/>
      </c>
      <c r="AM160" s="299"/>
      <c r="AN160" s="195" t="str">
        <f t="shared" si="109"/>
        <v>　　</v>
      </c>
      <c r="AO160" s="56"/>
      <c r="AP160" s="56"/>
      <c r="AQ160" s="56"/>
      <c r="AR160" s="56"/>
      <c r="AS160" s="56"/>
      <c r="AT160" s="56"/>
      <c r="AU160" s="61"/>
      <c r="AV160" s="61"/>
      <c r="AW160" s="63"/>
      <c r="AX160" s="62"/>
      <c r="AY160" s="102" t="e">
        <f>VLOOKUP(1+AY158,$C$10:$C$160,1,FALSE)</f>
        <v>#N/A</v>
      </c>
      <c r="AZ160" s="102" t="e">
        <f>IF(ISERROR(AY160),VLOOKUP(1+AZ158,$D$10:$D$160,1,FALSE),0)</f>
        <v>#N/A</v>
      </c>
      <c r="BA160" s="102">
        <v>66</v>
      </c>
      <c r="BB160" s="371" t="e">
        <f>IF(ISERROR($AY160),VLOOKUP(AZ160,Entf,3,FALSE),VLOOKUP(AY160,Entm,4,FALSE))</f>
        <v>#N/A</v>
      </c>
      <c r="BC160" s="372"/>
      <c r="BD160" s="371" t="e">
        <f>IF(ISERROR($AY160),VLOOKUP($BB160,Entf,5,FALSE),VLOOKUP($BB160,Entm,6,FALSE))</f>
        <v>#N/A</v>
      </c>
      <c r="BE160" s="375"/>
      <c r="BF160" s="372"/>
      <c r="BG160" s="371" t="e">
        <f>IF(ISERROR($AY160),VLOOKUP($BB160,Entf,6,FALSE),VLOOKUP($BB160,Entm,7,FALSE))</f>
        <v>#N/A</v>
      </c>
      <c r="BH160" s="375"/>
      <c r="BI160" s="375"/>
      <c r="BJ160" s="375"/>
      <c r="BK160" s="375"/>
      <c r="BL160" s="372"/>
      <c r="BM160" s="371">
        <f>IF(ISERROR(AY160),IF(ISERROR(AZ160),"","女"),"男")</f>
      </c>
      <c r="BN160" s="372"/>
      <c r="BO160" s="386" t="e">
        <f>IF(ISERROR($AY160),VLOOKUP($BB160,Entf,37,FALSE),VLOOKUP($BB160,Entm,38,FALSE))</f>
        <v>#N/A</v>
      </c>
      <c r="BP160" s="387"/>
      <c r="BQ160" s="387"/>
      <c r="BR160" s="388"/>
      <c r="BS160" s="368" t="e">
        <f>IF(ISERROR($AY160),VLOOKUP($BB160,Entf,10,FALSE),VLOOKUP($BB160,Entm,11,FALSE))</f>
        <v>#N/A</v>
      </c>
      <c r="BT160" s="369"/>
      <c r="BU160" s="369"/>
      <c r="BV160" s="369"/>
      <c r="BW160" s="370"/>
      <c r="BX160" s="368" t="e">
        <f>IF(ISERROR($AY160),VLOOKUP($BB160,Entf,17,FALSE),VLOOKUP($BB160,Entm,18,FALSE))</f>
        <v>#N/A</v>
      </c>
      <c r="BY160" s="369"/>
      <c r="BZ160" s="369"/>
      <c r="CA160" s="369"/>
      <c r="CB160" s="370"/>
      <c r="CC160" s="368" t="e">
        <f>IF(ISERROR($AY160),VLOOKUP($BB160,Entf,24,FALSE),VLOOKUP($BB160,Entm,25,FALSE))</f>
        <v>#N/A</v>
      </c>
      <c r="CD160" s="369"/>
      <c r="CE160" s="369"/>
      <c r="CF160" s="369"/>
      <c r="CG160" s="370"/>
      <c r="CH160" s="368" t="e">
        <f>IF(ISERROR($AY160),VLOOKUP($BB160,Entf,31,FALSE),VLOOKUP($BB160,Entm,32,FALSE))</f>
        <v>#N/A</v>
      </c>
      <c r="CI160" s="369"/>
      <c r="CJ160" s="369"/>
      <c r="CK160" s="370"/>
      <c r="CL160" s="368" t="e">
        <f>IF(ISERROR($AY160),VLOOKUP($BB160,Entf,34,FALSE),VLOOKUP($BB160,Entm,35,FALSE))</f>
        <v>#N/A</v>
      </c>
      <c r="CM160" s="369"/>
      <c r="CN160" s="369"/>
      <c r="CO160" s="370"/>
    </row>
    <row r="161" spans="7:93" ht="12" customHeight="1">
      <c r="G161" s="62"/>
      <c r="H161" s="62"/>
      <c r="I161" s="64"/>
      <c r="J161" s="62"/>
      <c r="K161" s="62"/>
      <c r="L161" s="62"/>
      <c r="M161" s="65"/>
      <c r="N161" s="64"/>
      <c r="O161" s="64"/>
      <c r="P161" s="64"/>
      <c r="Q161" s="64"/>
      <c r="R161" s="64"/>
      <c r="S161" s="66"/>
      <c r="T161" s="65"/>
      <c r="U161" s="64"/>
      <c r="V161" s="64"/>
      <c r="W161" s="64"/>
      <c r="X161" s="64"/>
      <c r="Y161" s="64"/>
      <c r="Z161" s="66"/>
      <c r="AA161" s="65"/>
      <c r="AB161" s="64"/>
      <c r="AC161" s="64"/>
      <c r="AD161" s="64"/>
      <c r="AE161" s="64"/>
      <c r="AF161" s="64"/>
      <c r="AG161" s="66"/>
      <c r="AH161" s="65"/>
      <c r="AI161" s="64"/>
      <c r="AJ161" s="66"/>
      <c r="AK161" s="65"/>
      <c r="AL161" s="64"/>
      <c r="AM161" s="66"/>
      <c r="AN161" s="64"/>
      <c r="AO161" s="56"/>
      <c r="AP161" s="56"/>
      <c r="AQ161" s="56"/>
      <c r="AR161" s="56"/>
      <c r="AS161" s="56"/>
      <c r="AT161" s="56"/>
      <c r="AU161" s="61"/>
      <c r="AV161" s="61"/>
      <c r="AW161" s="63"/>
      <c r="AX161" s="62"/>
      <c r="BB161" s="373"/>
      <c r="BC161" s="374"/>
      <c r="BD161" s="373"/>
      <c r="BE161" s="376"/>
      <c r="BF161" s="374"/>
      <c r="BG161" s="377" t="e">
        <f>IF(ISERROR($AY160),VLOOKUP($BB160,Entf,7,FALSE),VLOOKUP($BB160,Entm,8,FALSE))</f>
        <v>#N/A</v>
      </c>
      <c r="BH161" s="378"/>
      <c r="BI161" s="378"/>
      <c r="BJ161" s="378"/>
      <c r="BK161" s="378"/>
      <c r="BL161" s="379"/>
      <c r="BM161" s="373"/>
      <c r="BN161" s="374"/>
      <c r="BO161" s="380" t="e">
        <f>IF(ISERROR($AY160),VLOOKUP($BB160,Entf,9,FALSE),VLOOKUP($BB160,Entm,10,FALSE))</f>
        <v>#N/A</v>
      </c>
      <c r="BP161" s="381"/>
      <c r="BQ161" s="381"/>
      <c r="BR161" s="382"/>
      <c r="BS161" s="383" t="e">
        <f>IF(ISERROR($AY160),VLOOKUP($BB160,Entf,16,FALSE),VLOOKUP($BB160,Entm,17,FALSE))</f>
        <v>#N/A</v>
      </c>
      <c r="BT161" s="384"/>
      <c r="BU161" s="384"/>
      <c r="BV161" s="384"/>
      <c r="BW161" s="385"/>
      <c r="BX161" s="383" t="e">
        <f>IF(ISERROR($AY160),VLOOKUP($BB160,Entf,23,FALSE),VLOOKUP($BB160,Entm,24,FALSE))</f>
        <v>#N/A</v>
      </c>
      <c r="BY161" s="384"/>
      <c r="BZ161" s="384"/>
      <c r="CA161" s="384"/>
      <c r="CB161" s="385"/>
      <c r="CC161" s="383" t="e">
        <f>IF(ISERROR($AY160),VLOOKUP($BB160,Entf,30,FALSE),VLOOKUP($BB160,Entm,31,FALSE))</f>
        <v>#N/A</v>
      </c>
      <c r="CD161" s="384"/>
      <c r="CE161" s="384"/>
      <c r="CF161" s="384"/>
      <c r="CG161" s="385"/>
      <c r="CH161" s="383" t="e">
        <f>IF(ISERROR($AY160),VLOOKUP($BB160,Entf,33,FALSE),VLOOKUP($BB160,Entm,34,FALSE))</f>
        <v>#N/A</v>
      </c>
      <c r="CI161" s="384"/>
      <c r="CJ161" s="384"/>
      <c r="CK161" s="385"/>
      <c r="CL161" s="383" t="e">
        <f>IF(ISERROR($AY160),VLOOKUP($BB160,Entf,36,FALSE),VLOOKUP($BB160,Entm,37,FALSE))</f>
        <v>#N/A</v>
      </c>
      <c r="CM161" s="384"/>
      <c r="CN161" s="384"/>
      <c r="CO161" s="385"/>
    </row>
    <row r="162" spans="7:75" ht="12" customHeight="1">
      <c r="G162" s="62"/>
      <c r="H162" s="62"/>
      <c r="I162" s="64"/>
      <c r="J162" s="62"/>
      <c r="K162" s="62"/>
      <c r="L162" s="62"/>
      <c r="M162" s="65"/>
      <c r="N162" s="64"/>
      <c r="O162" s="64"/>
      <c r="P162" s="64"/>
      <c r="Q162" s="64"/>
      <c r="R162" s="64"/>
      <c r="S162" s="66"/>
      <c r="T162" s="65"/>
      <c r="U162" s="64"/>
      <c r="V162" s="64"/>
      <c r="W162" s="64"/>
      <c r="X162" s="64"/>
      <c r="Y162" s="64"/>
      <c r="Z162" s="66"/>
      <c r="AA162" s="65"/>
      <c r="AB162" s="64"/>
      <c r="AC162" s="64"/>
      <c r="AD162" s="64"/>
      <c r="AE162" s="64"/>
      <c r="AF162" s="64"/>
      <c r="AG162" s="66"/>
      <c r="AH162" s="65"/>
      <c r="AI162" s="64"/>
      <c r="AJ162" s="66"/>
      <c r="AK162" s="65"/>
      <c r="AL162" s="64"/>
      <c r="AM162" s="66"/>
      <c r="AN162" s="64"/>
      <c r="AO162" s="56"/>
      <c r="AP162" s="56"/>
      <c r="AQ162" s="56"/>
      <c r="AR162" s="56"/>
      <c r="AS162" s="56"/>
      <c r="AT162" s="56"/>
      <c r="AU162" s="61"/>
      <c r="AV162" s="61"/>
      <c r="AW162" s="63"/>
      <c r="AX162" s="62"/>
      <c r="BB162" s="352" t="s">
        <v>227</v>
      </c>
      <c r="BC162" s="353" t="s">
        <v>228</v>
      </c>
      <c r="BD162" s="353"/>
      <c r="BE162" s="354">
        <f>BE113</f>
        <v>0</v>
      </c>
      <c r="BF162" s="355"/>
      <c r="BG162" s="355"/>
      <c r="BH162" s="355"/>
      <c r="BI162" s="355"/>
      <c r="BJ162" s="355"/>
      <c r="BK162" s="355"/>
      <c r="BL162" s="356"/>
      <c r="BM162" s="353" t="s">
        <v>229</v>
      </c>
      <c r="BN162" s="353"/>
      <c r="BO162" s="354">
        <f>BO113</f>
        <v>0</v>
      </c>
      <c r="BP162" s="355"/>
      <c r="BQ162" s="355"/>
      <c r="BR162" s="355"/>
      <c r="BS162" s="355"/>
      <c r="BT162" s="355"/>
      <c r="BU162" s="355"/>
      <c r="BV162" s="355"/>
      <c r="BW162" s="356"/>
    </row>
    <row r="163" spans="7:75" ht="12" customHeight="1">
      <c r="G163" s="62"/>
      <c r="H163" s="62"/>
      <c r="I163" s="64"/>
      <c r="J163" s="62"/>
      <c r="K163" s="62"/>
      <c r="L163" s="62"/>
      <c r="M163" s="65"/>
      <c r="N163" s="64"/>
      <c r="O163" s="64"/>
      <c r="P163" s="64"/>
      <c r="Q163" s="64"/>
      <c r="R163" s="64"/>
      <c r="S163" s="66"/>
      <c r="T163" s="65"/>
      <c r="U163" s="64"/>
      <c r="V163" s="64"/>
      <c r="W163" s="64"/>
      <c r="X163" s="64"/>
      <c r="Y163" s="64"/>
      <c r="Z163" s="66"/>
      <c r="AA163" s="65"/>
      <c r="AB163" s="64"/>
      <c r="AC163" s="64"/>
      <c r="AD163" s="64"/>
      <c r="AE163" s="64"/>
      <c r="AF163" s="64"/>
      <c r="AG163" s="66"/>
      <c r="AH163" s="65"/>
      <c r="AI163" s="64"/>
      <c r="AJ163" s="66"/>
      <c r="AK163" s="65"/>
      <c r="AL163" s="64"/>
      <c r="AM163" s="66"/>
      <c r="AN163" s="64"/>
      <c r="AO163" s="56"/>
      <c r="AP163" s="56"/>
      <c r="AQ163" s="56"/>
      <c r="AR163" s="56"/>
      <c r="AS163" s="56"/>
      <c r="AT163" s="56"/>
      <c r="AU163" s="61"/>
      <c r="AV163" s="61"/>
      <c r="AW163" s="63"/>
      <c r="AX163" s="62"/>
      <c r="BB163" s="352"/>
      <c r="BC163" s="353"/>
      <c r="BD163" s="353"/>
      <c r="BE163" s="357"/>
      <c r="BF163" s="358"/>
      <c r="BG163" s="358"/>
      <c r="BH163" s="358"/>
      <c r="BI163" s="358"/>
      <c r="BJ163" s="358"/>
      <c r="BK163" s="358"/>
      <c r="BL163" s="359"/>
      <c r="BM163" s="353"/>
      <c r="BN163" s="353"/>
      <c r="BO163" s="357"/>
      <c r="BP163" s="358"/>
      <c r="BQ163" s="358"/>
      <c r="BR163" s="358"/>
      <c r="BS163" s="358"/>
      <c r="BT163" s="358"/>
      <c r="BU163" s="358"/>
      <c r="BV163" s="358"/>
      <c r="BW163" s="359"/>
    </row>
    <row r="164" spans="7:75" ht="12" customHeight="1">
      <c r="G164" s="62"/>
      <c r="H164" s="62"/>
      <c r="I164" s="64"/>
      <c r="J164" s="62"/>
      <c r="K164" s="62"/>
      <c r="L164" s="62"/>
      <c r="M164" s="65"/>
      <c r="N164" s="64"/>
      <c r="O164" s="64"/>
      <c r="P164" s="64"/>
      <c r="Q164" s="64"/>
      <c r="R164" s="64"/>
      <c r="S164" s="66"/>
      <c r="T164" s="65"/>
      <c r="U164" s="64"/>
      <c r="V164" s="64"/>
      <c r="W164" s="64"/>
      <c r="X164" s="64"/>
      <c r="Y164" s="64"/>
      <c r="Z164" s="66"/>
      <c r="AA164" s="65"/>
      <c r="AB164" s="64"/>
      <c r="AC164" s="64"/>
      <c r="AD164" s="64"/>
      <c r="AE164" s="64"/>
      <c r="AF164" s="64"/>
      <c r="AG164" s="66"/>
      <c r="AH164" s="65"/>
      <c r="AI164" s="64"/>
      <c r="AJ164" s="66"/>
      <c r="AK164" s="65"/>
      <c r="AL164" s="64"/>
      <c r="AM164" s="66"/>
      <c r="AN164" s="64"/>
      <c r="AO164" s="56"/>
      <c r="AP164" s="56"/>
      <c r="AQ164" s="56"/>
      <c r="AR164" s="56"/>
      <c r="AS164" s="56"/>
      <c r="AT164" s="56"/>
      <c r="AU164" s="61"/>
      <c r="AV164" s="61"/>
      <c r="AW164" s="63"/>
      <c r="AX164" s="62"/>
      <c r="BB164" s="352"/>
      <c r="BC164" s="353" t="s">
        <v>230</v>
      </c>
      <c r="BD164" s="353"/>
      <c r="BE164" s="354">
        <f>BE115</f>
        <v>0</v>
      </c>
      <c r="BF164" s="355"/>
      <c r="BG164" s="355"/>
      <c r="BH164" s="355"/>
      <c r="BI164" s="355"/>
      <c r="BJ164" s="355"/>
      <c r="BK164" s="355"/>
      <c r="BL164" s="356"/>
      <c r="BM164" s="353" t="s">
        <v>231</v>
      </c>
      <c r="BN164" s="353"/>
      <c r="BO164" s="354">
        <f>BO115</f>
        <v>0</v>
      </c>
      <c r="BP164" s="355"/>
      <c r="BQ164" s="355"/>
      <c r="BR164" s="355"/>
      <c r="BS164" s="355"/>
      <c r="BT164" s="355"/>
      <c r="BU164" s="355"/>
      <c r="BV164" s="355"/>
      <c r="BW164" s="356"/>
    </row>
    <row r="165" spans="7:75" ht="12" customHeight="1">
      <c r="G165" s="62"/>
      <c r="H165" s="62"/>
      <c r="I165" s="64"/>
      <c r="J165" s="62"/>
      <c r="K165" s="62"/>
      <c r="L165" s="62"/>
      <c r="M165" s="65"/>
      <c r="N165" s="64"/>
      <c r="O165" s="64"/>
      <c r="P165" s="64"/>
      <c r="Q165" s="64"/>
      <c r="R165" s="64"/>
      <c r="S165" s="66"/>
      <c r="T165" s="65"/>
      <c r="U165" s="64"/>
      <c r="V165" s="64"/>
      <c r="W165" s="64"/>
      <c r="X165" s="64"/>
      <c r="Y165" s="64"/>
      <c r="Z165" s="66"/>
      <c r="AA165" s="65"/>
      <c r="AB165" s="64"/>
      <c r="AC165" s="64"/>
      <c r="AD165" s="64"/>
      <c r="AE165" s="64"/>
      <c r="AF165" s="64"/>
      <c r="AG165" s="66"/>
      <c r="AH165" s="65"/>
      <c r="AI165" s="64"/>
      <c r="AJ165" s="66"/>
      <c r="AK165" s="65"/>
      <c r="AL165" s="64"/>
      <c r="AM165" s="66"/>
      <c r="AN165" s="64"/>
      <c r="AO165" s="56"/>
      <c r="AP165" s="56"/>
      <c r="AQ165" s="56"/>
      <c r="AR165" s="56"/>
      <c r="AS165" s="56"/>
      <c r="AT165" s="56"/>
      <c r="AU165" s="61"/>
      <c r="AV165" s="61"/>
      <c r="AW165" s="63"/>
      <c r="AX165" s="62"/>
      <c r="BB165" s="352"/>
      <c r="BC165" s="353"/>
      <c r="BD165" s="353"/>
      <c r="BE165" s="357"/>
      <c r="BF165" s="358"/>
      <c r="BG165" s="358"/>
      <c r="BH165" s="358"/>
      <c r="BI165" s="358"/>
      <c r="BJ165" s="358"/>
      <c r="BK165" s="358"/>
      <c r="BL165" s="359"/>
      <c r="BM165" s="353"/>
      <c r="BN165" s="353"/>
      <c r="BO165" s="357"/>
      <c r="BP165" s="358"/>
      <c r="BQ165" s="358"/>
      <c r="BR165" s="358"/>
      <c r="BS165" s="358"/>
      <c r="BT165" s="358"/>
      <c r="BU165" s="358"/>
      <c r="BV165" s="358"/>
      <c r="BW165" s="359"/>
    </row>
    <row r="166" spans="7:50" ht="12" customHeight="1">
      <c r="G166" s="62"/>
      <c r="H166" s="62"/>
      <c r="I166" s="64"/>
      <c r="J166" s="62"/>
      <c r="K166" s="62"/>
      <c r="L166" s="62"/>
      <c r="M166" s="65"/>
      <c r="N166" s="64"/>
      <c r="O166" s="64"/>
      <c r="P166" s="64"/>
      <c r="Q166" s="64"/>
      <c r="R166" s="64"/>
      <c r="S166" s="66"/>
      <c r="T166" s="65"/>
      <c r="U166" s="64"/>
      <c r="V166" s="64"/>
      <c r="W166" s="64"/>
      <c r="X166" s="64"/>
      <c r="Y166" s="64"/>
      <c r="Z166" s="66"/>
      <c r="AA166" s="65"/>
      <c r="AB166" s="64"/>
      <c r="AC166" s="64"/>
      <c r="AD166" s="64"/>
      <c r="AE166" s="64"/>
      <c r="AF166" s="64"/>
      <c r="AG166" s="66"/>
      <c r="AH166" s="65"/>
      <c r="AI166" s="64"/>
      <c r="AJ166" s="66"/>
      <c r="AK166" s="65"/>
      <c r="AL166" s="64"/>
      <c r="AM166" s="66"/>
      <c r="AN166" s="64"/>
      <c r="AO166" s="56"/>
      <c r="AP166" s="56"/>
      <c r="AQ166" s="56"/>
      <c r="AR166" s="56"/>
      <c r="AS166" s="56"/>
      <c r="AT166" s="56"/>
      <c r="AU166" s="61"/>
      <c r="AV166" s="61"/>
      <c r="AW166" s="63"/>
      <c r="AX166" s="62"/>
    </row>
    <row r="167" spans="7:93" ht="12" customHeight="1">
      <c r="G167" s="62"/>
      <c r="H167" s="62"/>
      <c r="I167" s="64"/>
      <c r="J167" s="62"/>
      <c r="K167" s="62"/>
      <c r="L167" s="62"/>
      <c r="M167" s="65"/>
      <c r="N167" s="64"/>
      <c r="O167" s="64"/>
      <c r="P167" s="64"/>
      <c r="Q167" s="64"/>
      <c r="R167" s="64"/>
      <c r="S167" s="66"/>
      <c r="T167" s="65"/>
      <c r="U167" s="64"/>
      <c r="V167" s="64"/>
      <c r="W167" s="64"/>
      <c r="X167" s="64"/>
      <c r="Y167" s="64"/>
      <c r="Z167" s="66"/>
      <c r="AA167" s="65"/>
      <c r="AB167" s="64"/>
      <c r="AC167" s="64"/>
      <c r="AD167" s="64"/>
      <c r="AE167" s="64"/>
      <c r="AF167" s="64"/>
      <c r="AG167" s="66"/>
      <c r="AH167" s="65"/>
      <c r="AI167" s="64"/>
      <c r="AJ167" s="66"/>
      <c r="AK167" s="65"/>
      <c r="AL167" s="64"/>
      <c r="AM167" s="66"/>
      <c r="AN167" s="64"/>
      <c r="AO167" s="56"/>
      <c r="AP167" s="56"/>
      <c r="AQ167" s="56"/>
      <c r="AR167" s="56"/>
      <c r="AS167" s="56"/>
      <c r="AT167" s="56"/>
      <c r="AU167" s="61"/>
      <c r="AV167" s="61"/>
      <c r="AW167" s="63"/>
      <c r="AX167" s="62"/>
      <c r="AY167" s="102" t="e">
        <f>VLOOKUP(1+AY160,$C$10:$C$160,1,FALSE)</f>
        <v>#N/A</v>
      </c>
      <c r="AZ167" s="102" t="e">
        <f>IF(ISERROR(AY167),VLOOKUP(1+AZ160,$D$10:$D$160,1,FALSE),0)</f>
        <v>#N/A</v>
      </c>
      <c r="BA167" s="102">
        <v>67</v>
      </c>
      <c r="BB167" s="371" t="e">
        <f>IF(ISERROR($AY167),VLOOKUP(AZ167,Entf,3,FALSE),VLOOKUP(AY167,Entm,4,FALSE))</f>
        <v>#N/A</v>
      </c>
      <c r="BC167" s="372"/>
      <c r="BD167" s="371" t="e">
        <f>IF(ISERROR($AY167),VLOOKUP($BB167,Entf,5,FALSE),VLOOKUP($BB167,Entm,6,FALSE))</f>
        <v>#N/A</v>
      </c>
      <c r="BE167" s="375"/>
      <c r="BF167" s="372"/>
      <c r="BG167" s="371" t="e">
        <f>IF(ISERROR($AY167),VLOOKUP($BB167,Entf,6,FALSE),VLOOKUP($BB167,Entm,7,FALSE))</f>
        <v>#N/A</v>
      </c>
      <c r="BH167" s="375"/>
      <c r="BI167" s="375"/>
      <c r="BJ167" s="375"/>
      <c r="BK167" s="375"/>
      <c r="BL167" s="372"/>
      <c r="BM167" s="371">
        <f>IF(ISERROR(AY167),IF(ISERROR(AZ167),"","女"),"男")</f>
      </c>
      <c r="BN167" s="372"/>
      <c r="BO167" s="386" t="e">
        <f>IF(ISERROR($AY167),VLOOKUP($BB167,Entf,37,FALSE),VLOOKUP($BB167,Entm,38,FALSE))</f>
        <v>#N/A</v>
      </c>
      <c r="BP167" s="387"/>
      <c r="BQ167" s="387"/>
      <c r="BR167" s="388"/>
      <c r="BS167" s="368" t="e">
        <f>IF(ISERROR($AY167),VLOOKUP($BB167,Entf,10,FALSE),VLOOKUP($BB167,Entm,11,FALSE))</f>
        <v>#N/A</v>
      </c>
      <c r="BT167" s="369"/>
      <c r="BU167" s="369"/>
      <c r="BV167" s="369"/>
      <c r="BW167" s="370"/>
      <c r="BX167" s="368" t="e">
        <f>IF(ISERROR($AY167),VLOOKUP($BB167,Entf,17,FALSE),VLOOKUP($BB167,Entm,18,FALSE))</f>
        <v>#N/A</v>
      </c>
      <c r="BY167" s="369"/>
      <c r="BZ167" s="369"/>
      <c r="CA167" s="369"/>
      <c r="CB167" s="370"/>
      <c r="CC167" s="368" t="e">
        <f>IF(ISERROR($AY167),VLOOKUP($BB167,Entf,24,FALSE),VLOOKUP($BB167,Entm,25,FALSE))</f>
        <v>#N/A</v>
      </c>
      <c r="CD167" s="369"/>
      <c r="CE167" s="369"/>
      <c r="CF167" s="369"/>
      <c r="CG167" s="370"/>
      <c r="CH167" s="368" t="e">
        <f>IF(ISERROR($AY167),VLOOKUP($BB167,Entf,31,FALSE),VLOOKUP($BB167,Entm,32,FALSE))</f>
        <v>#N/A</v>
      </c>
      <c r="CI167" s="369"/>
      <c r="CJ167" s="369"/>
      <c r="CK167" s="370"/>
      <c r="CL167" s="368" t="e">
        <f>IF(ISERROR($AY167),VLOOKUP($BB167,Entf,34,FALSE),VLOOKUP($BB167,Entm,35,FALSE))</f>
        <v>#N/A</v>
      </c>
      <c r="CM167" s="369"/>
      <c r="CN167" s="369"/>
      <c r="CO167" s="370"/>
    </row>
    <row r="168" spans="7:93" ht="12" customHeight="1">
      <c r="G168" s="62"/>
      <c r="H168" s="62"/>
      <c r="I168" s="64"/>
      <c r="J168" s="62"/>
      <c r="K168" s="62"/>
      <c r="L168" s="62"/>
      <c r="M168" s="65"/>
      <c r="N168" s="64"/>
      <c r="O168" s="64"/>
      <c r="P168" s="64"/>
      <c r="Q168" s="64"/>
      <c r="R168" s="64"/>
      <c r="S168" s="66"/>
      <c r="T168" s="65"/>
      <c r="U168" s="64"/>
      <c r="V168" s="64"/>
      <c r="W168" s="64"/>
      <c r="X168" s="64"/>
      <c r="Y168" s="64"/>
      <c r="Z168" s="66"/>
      <c r="AA168" s="65"/>
      <c r="AB168" s="64"/>
      <c r="AC168" s="64"/>
      <c r="AD168" s="64"/>
      <c r="AE168" s="64"/>
      <c r="AF168" s="64"/>
      <c r="AG168" s="66"/>
      <c r="AH168" s="65"/>
      <c r="AI168" s="64"/>
      <c r="AJ168" s="66"/>
      <c r="AK168" s="65"/>
      <c r="AL168" s="64"/>
      <c r="AM168" s="66"/>
      <c r="AN168" s="64"/>
      <c r="AO168" s="56"/>
      <c r="AP168" s="56"/>
      <c r="AQ168" s="56"/>
      <c r="AR168" s="56"/>
      <c r="AS168" s="56"/>
      <c r="AT168" s="56"/>
      <c r="AU168" s="61"/>
      <c r="AV168" s="61"/>
      <c r="AW168" s="63"/>
      <c r="AX168" s="62"/>
      <c r="BB168" s="373"/>
      <c r="BC168" s="374"/>
      <c r="BD168" s="373"/>
      <c r="BE168" s="376"/>
      <c r="BF168" s="374"/>
      <c r="BG168" s="377" t="e">
        <f>IF(ISERROR($AY167),VLOOKUP($BB167,Entf,7,FALSE),VLOOKUP($BB167,Entm,8,FALSE))</f>
        <v>#N/A</v>
      </c>
      <c r="BH168" s="378"/>
      <c r="BI168" s="378"/>
      <c r="BJ168" s="378"/>
      <c r="BK168" s="378"/>
      <c r="BL168" s="379"/>
      <c r="BM168" s="373"/>
      <c r="BN168" s="374"/>
      <c r="BO168" s="380" t="e">
        <f>IF(ISERROR($AY167),VLOOKUP($BB167,Entf,9,FALSE),VLOOKUP($BB167,Entm,10,FALSE))</f>
        <v>#N/A</v>
      </c>
      <c r="BP168" s="381"/>
      <c r="BQ168" s="381"/>
      <c r="BR168" s="382"/>
      <c r="BS168" s="383" t="e">
        <f>IF(ISERROR($AY167),VLOOKUP($BB167,Entf,16,FALSE),VLOOKUP($BB167,Entm,17,FALSE))</f>
        <v>#N/A</v>
      </c>
      <c r="BT168" s="384"/>
      <c r="BU168" s="384"/>
      <c r="BV168" s="384"/>
      <c r="BW168" s="385"/>
      <c r="BX168" s="383" t="e">
        <f>IF(ISERROR($AY167),VLOOKUP($BB167,Entf,23,FALSE),VLOOKUP($BB167,Entm,24,FALSE))</f>
        <v>#N/A</v>
      </c>
      <c r="BY168" s="384"/>
      <c r="BZ168" s="384"/>
      <c r="CA168" s="384"/>
      <c r="CB168" s="385"/>
      <c r="CC168" s="383" t="e">
        <f>IF(ISERROR($AY167),VLOOKUP($BB167,Entf,30,FALSE),VLOOKUP($BB167,Entm,31,FALSE))</f>
        <v>#N/A</v>
      </c>
      <c r="CD168" s="384"/>
      <c r="CE168" s="384"/>
      <c r="CF168" s="384"/>
      <c r="CG168" s="385"/>
      <c r="CH168" s="383" t="e">
        <f>IF(ISERROR($AY167),VLOOKUP($BB167,Entf,33,FALSE),VLOOKUP($BB167,Entm,34,FALSE))</f>
        <v>#N/A</v>
      </c>
      <c r="CI168" s="384"/>
      <c r="CJ168" s="384"/>
      <c r="CK168" s="385"/>
      <c r="CL168" s="383" t="e">
        <f>IF(ISERROR($AY167),VLOOKUP($BB167,Entf,36,FALSE),VLOOKUP($BB167,Entm,37,FALSE))</f>
        <v>#N/A</v>
      </c>
      <c r="CM168" s="384"/>
      <c r="CN168" s="384"/>
      <c r="CO168" s="385"/>
    </row>
    <row r="169" spans="7:93" ht="12" customHeight="1">
      <c r="G169" s="62"/>
      <c r="H169" s="62"/>
      <c r="I169" s="64"/>
      <c r="J169" s="62"/>
      <c r="K169" s="62"/>
      <c r="L169" s="62"/>
      <c r="M169" s="65"/>
      <c r="N169" s="64"/>
      <c r="O169" s="64"/>
      <c r="P169" s="64"/>
      <c r="Q169" s="64"/>
      <c r="R169" s="64"/>
      <c r="S169" s="66"/>
      <c r="T169" s="65"/>
      <c r="U169" s="64"/>
      <c r="V169" s="64"/>
      <c r="W169" s="64"/>
      <c r="X169" s="64"/>
      <c r="Y169" s="64"/>
      <c r="Z169" s="66"/>
      <c r="AA169" s="65"/>
      <c r="AB169" s="64"/>
      <c r="AC169" s="64"/>
      <c r="AD169" s="64"/>
      <c r="AE169" s="64"/>
      <c r="AF169" s="64"/>
      <c r="AG169" s="66"/>
      <c r="AH169" s="65"/>
      <c r="AI169" s="64"/>
      <c r="AJ169" s="66"/>
      <c r="AK169" s="65"/>
      <c r="AL169" s="64"/>
      <c r="AM169" s="66"/>
      <c r="AN169" s="64"/>
      <c r="AO169" s="56"/>
      <c r="AP169" s="56"/>
      <c r="AQ169" s="56"/>
      <c r="AR169" s="56"/>
      <c r="AS169" s="56"/>
      <c r="AT169" s="56"/>
      <c r="AU169" s="61"/>
      <c r="AV169" s="61"/>
      <c r="AW169" s="63"/>
      <c r="AX169" s="62"/>
      <c r="AY169" s="102" t="e">
        <f>VLOOKUP(1+AY167,$C$10:$C$160,1,FALSE)</f>
        <v>#N/A</v>
      </c>
      <c r="AZ169" s="102" t="e">
        <f>IF(ISERROR(AY169),VLOOKUP(1+AZ167,$D$10:$D$160,1,FALSE),0)</f>
        <v>#N/A</v>
      </c>
      <c r="BA169" s="102">
        <v>68</v>
      </c>
      <c r="BB169" s="371" t="e">
        <f>IF(ISERROR($AY169),VLOOKUP(AZ169,Entf,3,FALSE),VLOOKUP(AY169,Entm,4,FALSE))</f>
        <v>#N/A</v>
      </c>
      <c r="BC169" s="372"/>
      <c r="BD169" s="371" t="e">
        <f>IF(ISERROR($AY169),VLOOKUP($BB169,Entf,5,FALSE),VLOOKUP($BB169,Entm,6,FALSE))</f>
        <v>#N/A</v>
      </c>
      <c r="BE169" s="375"/>
      <c r="BF169" s="372"/>
      <c r="BG169" s="371" t="e">
        <f>IF(ISERROR($AY169),VLOOKUP($BB169,Entf,6,FALSE),VLOOKUP($BB169,Entm,7,FALSE))</f>
        <v>#N/A</v>
      </c>
      <c r="BH169" s="375"/>
      <c r="BI169" s="375"/>
      <c r="BJ169" s="375"/>
      <c r="BK169" s="375"/>
      <c r="BL169" s="372"/>
      <c r="BM169" s="371">
        <f>IF(ISERROR(AY169),IF(ISERROR(AZ169),"","女"),"男")</f>
      </c>
      <c r="BN169" s="372"/>
      <c r="BO169" s="386" t="e">
        <f>IF(ISERROR($AY169),VLOOKUP($BB169,Entf,37,FALSE),VLOOKUP($BB169,Entm,38,FALSE))</f>
        <v>#N/A</v>
      </c>
      <c r="BP169" s="387"/>
      <c r="BQ169" s="387"/>
      <c r="BR169" s="388"/>
      <c r="BS169" s="368" t="e">
        <f>IF(ISERROR($AY169),VLOOKUP($BB169,Entf,10,FALSE),VLOOKUP($BB169,Entm,11,FALSE))</f>
        <v>#N/A</v>
      </c>
      <c r="BT169" s="369"/>
      <c r="BU169" s="369"/>
      <c r="BV169" s="369"/>
      <c r="BW169" s="370"/>
      <c r="BX169" s="368" t="e">
        <f>IF(ISERROR($AY169),VLOOKUP($BB169,Entf,17,FALSE),VLOOKUP($BB169,Entm,18,FALSE))</f>
        <v>#N/A</v>
      </c>
      <c r="BY169" s="369"/>
      <c r="BZ169" s="369"/>
      <c r="CA169" s="369"/>
      <c r="CB169" s="370"/>
      <c r="CC169" s="368" t="e">
        <f>IF(ISERROR($AY169),VLOOKUP($BB169,Entf,24,FALSE),VLOOKUP($BB169,Entm,25,FALSE))</f>
        <v>#N/A</v>
      </c>
      <c r="CD169" s="369"/>
      <c r="CE169" s="369"/>
      <c r="CF169" s="369"/>
      <c r="CG169" s="370"/>
      <c r="CH169" s="368" t="e">
        <f>IF(ISERROR($AY169),VLOOKUP($BB169,Entf,31,FALSE),VLOOKUP($BB169,Entm,32,FALSE))</f>
        <v>#N/A</v>
      </c>
      <c r="CI169" s="369"/>
      <c r="CJ169" s="369"/>
      <c r="CK169" s="370"/>
      <c r="CL169" s="368" t="e">
        <f>IF(ISERROR($AY169),VLOOKUP($BB169,Entf,34,FALSE),VLOOKUP($BB169,Entm,35,FALSE))</f>
        <v>#N/A</v>
      </c>
      <c r="CM169" s="369"/>
      <c r="CN169" s="369"/>
      <c r="CO169" s="370"/>
    </row>
    <row r="170" spans="7:93" ht="12" customHeight="1">
      <c r="G170" s="62"/>
      <c r="H170" s="62"/>
      <c r="I170" s="64"/>
      <c r="J170" s="62"/>
      <c r="K170" s="62"/>
      <c r="L170" s="62"/>
      <c r="M170" s="65"/>
      <c r="N170" s="64"/>
      <c r="O170" s="64"/>
      <c r="P170" s="64"/>
      <c r="Q170" s="64"/>
      <c r="R170" s="64"/>
      <c r="S170" s="66"/>
      <c r="T170" s="65"/>
      <c r="U170" s="64"/>
      <c r="V170" s="64"/>
      <c r="W170" s="64"/>
      <c r="X170" s="64"/>
      <c r="Y170" s="64"/>
      <c r="Z170" s="66"/>
      <c r="AA170" s="65"/>
      <c r="AB170" s="64"/>
      <c r="AC170" s="64"/>
      <c r="AD170" s="64"/>
      <c r="AE170" s="64"/>
      <c r="AF170" s="64"/>
      <c r="AG170" s="66"/>
      <c r="AH170" s="65"/>
      <c r="AI170" s="64"/>
      <c r="AJ170" s="66"/>
      <c r="AK170" s="65"/>
      <c r="AL170" s="64"/>
      <c r="AM170" s="66"/>
      <c r="AN170" s="64"/>
      <c r="AO170" s="56"/>
      <c r="AP170" s="56"/>
      <c r="AQ170" s="56"/>
      <c r="AR170" s="56"/>
      <c r="AS170" s="56"/>
      <c r="AT170" s="56"/>
      <c r="AU170" s="61"/>
      <c r="AV170" s="61"/>
      <c r="AW170" s="63"/>
      <c r="AX170" s="62"/>
      <c r="BB170" s="373"/>
      <c r="BC170" s="374"/>
      <c r="BD170" s="373"/>
      <c r="BE170" s="376"/>
      <c r="BF170" s="374"/>
      <c r="BG170" s="377" t="e">
        <f>IF(ISERROR($AY169),VLOOKUP($BB169,Entf,7,FALSE),VLOOKUP($BB169,Entm,8,FALSE))</f>
        <v>#N/A</v>
      </c>
      <c r="BH170" s="378"/>
      <c r="BI170" s="378"/>
      <c r="BJ170" s="378"/>
      <c r="BK170" s="378"/>
      <c r="BL170" s="379"/>
      <c r="BM170" s="373"/>
      <c r="BN170" s="374"/>
      <c r="BO170" s="380" t="e">
        <f>IF(ISERROR($AY169),VLOOKUP($BB169,Entf,9,FALSE),VLOOKUP($BB169,Entm,10,FALSE))</f>
        <v>#N/A</v>
      </c>
      <c r="BP170" s="381"/>
      <c r="BQ170" s="381"/>
      <c r="BR170" s="382"/>
      <c r="BS170" s="383" t="e">
        <f>IF(ISERROR($AY169),VLOOKUP($BB169,Entf,16,FALSE),VLOOKUP($BB169,Entm,17,FALSE))</f>
        <v>#N/A</v>
      </c>
      <c r="BT170" s="384"/>
      <c r="BU170" s="384"/>
      <c r="BV170" s="384"/>
      <c r="BW170" s="385"/>
      <c r="BX170" s="383" t="e">
        <f>IF(ISERROR($AY169),VLOOKUP($BB169,Entf,23,FALSE),VLOOKUP($BB169,Entm,24,FALSE))</f>
        <v>#N/A</v>
      </c>
      <c r="BY170" s="384"/>
      <c r="BZ170" s="384"/>
      <c r="CA170" s="384"/>
      <c r="CB170" s="385"/>
      <c r="CC170" s="383" t="e">
        <f>IF(ISERROR($AY169),VLOOKUP($BB169,Entf,30,FALSE),VLOOKUP($BB169,Entm,31,FALSE))</f>
        <v>#N/A</v>
      </c>
      <c r="CD170" s="384"/>
      <c r="CE170" s="384"/>
      <c r="CF170" s="384"/>
      <c r="CG170" s="385"/>
      <c r="CH170" s="383" t="e">
        <f>IF(ISERROR($AY169),VLOOKUP($BB169,Entf,33,FALSE),VLOOKUP($BB169,Entm,34,FALSE))</f>
        <v>#N/A</v>
      </c>
      <c r="CI170" s="384"/>
      <c r="CJ170" s="384"/>
      <c r="CK170" s="385"/>
      <c r="CL170" s="383" t="e">
        <f>IF(ISERROR($AY169),VLOOKUP($BB169,Entf,36,FALSE),VLOOKUP($BB169,Entm,37,FALSE))</f>
        <v>#N/A</v>
      </c>
      <c r="CM170" s="384"/>
      <c r="CN170" s="384"/>
      <c r="CO170" s="385"/>
    </row>
    <row r="171" spans="7:93" ht="12" customHeight="1">
      <c r="G171" s="62"/>
      <c r="H171" s="62"/>
      <c r="I171" s="64"/>
      <c r="J171" s="62"/>
      <c r="K171" s="62"/>
      <c r="L171" s="62"/>
      <c r="M171" s="65"/>
      <c r="N171" s="64"/>
      <c r="O171" s="64"/>
      <c r="P171" s="64"/>
      <c r="Q171" s="64"/>
      <c r="R171" s="64"/>
      <c r="S171" s="66"/>
      <c r="T171" s="65"/>
      <c r="U171" s="64"/>
      <c r="V171" s="64"/>
      <c r="W171" s="64"/>
      <c r="X171" s="64"/>
      <c r="Y171" s="64"/>
      <c r="Z171" s="66"/>
      <c r="AA171" s="65"/>
      <c r="AB171" s="64"/>
      <c r="AC171" s="64"/>
      <c r="AD171" s="64"/>
      <c r="AE171" s="64"/>
      <c r="AF171" s="64"/>
      <c r="AG171" s="66"/>
      <c r="AH171" s="65"/>
      <c r="AI171" s="64"/>
      <c r="AJ171" s="66"/>
      <c r="AK171" s="65"/>
      <c r="AL171" s="64"/>
      <c r="AM171" s="66"/>
      <c r="AN171" s="64"/>
      <c r="AO171" s="56"/>
      <c r="AP171" s="56"/>
      <c r="AQ171" s="56"/>
      <c r="AR171" s="56"/>
      <c r="AS171" s="56"/>
      <c r="AT171" s="56"/>
      <c r="AU171" s="61"/>
      <c r="AV171" s="61"/>
      <c r="AW171" s="63"/>
      <c r="AX171" s="62"/>
      <c r="AY171" s="102" t="e">
        <f>VLOOKUP(1+AY169,$C$10:$C$160,1,FALSE)</f>
        <v>#N/A</v>
      </c>
      <c r="AZ171" s="102" t="e">
        <f>IF(ISERROR(AY171),VLOOKUP(1+AZ169,$D$10:$D$160,1,FALSE),0)</f>
        <v>#N/A</v>
      </c>
      <c r="BA171" s="102">
        <v>69</v>
      </c>
      <c r="BB171" s="371" t="e">
        <f>IF(ISERROR($AY171),VLOOKUP(AZ171,Entf,3,FALSE),VLOOKUP(AY171,Entm,4,FALSE))</f>
        <v>#N/A</v>
      </c>
      <c r="BC171" s="372"/>
      <c r="BD171" s="371" t="e">
        <f>IF(ISERROR($AY171),VLOOKUP($BB171,Entf,5,FALSE),VLOOKUP($BB171,Entm,6,FALSE))</f>
        <v>#N/A</v>
      </c>
      <c r="BE171" s="375"/>
      <c r="BF171" s="372"/>
      <c r="BG171" s="371" t="e">
        <f>IF(ISERROR($AY171),VLOOKUP($BB171,Entf,6,FALSE),VLOOKUP($BB171,Entm,7,FALSE))</f>
        <v>#N/A</v>
      </c>
      <c r="BH171" s="375"/>
      <c r="BI171" s="375"/>
      <c r="BJ171" s="375"/>
      <c r="BK171" s="375"/>
      <c r="BL171" s="372"/>
      <c r="BM171" s="371">
        <f>IF(ISERROR(AY171),IF(ISERROR(AZ171),"","女"),"男")</f>
      </c>
      <c r="BN171" s="372"/>
      <c r="BO171" s="386" t="e">
        <f>IF(ISERROR($AY171),VLOOKUP($BB171,Entf,37,FALSE),VLOOKUP($BB171,Entm,38,FALSE))</f>
        <v>#N/A</v>
      </c>
      <c r="BP171" s="387"/>
      <c r="BQ171" s="387"/>
      <c r="BR171" s="388"/>
      <c r="BS171" s="368" t="e">
        <f>IF(ISERROR($AY171),VLOOKUP($BB171,Entf,10,FALSE),VLOOKUP($BB171,Entm,11,FALSE))</f>
        <v>#N/A</v>
      </c>
      <c r="BT171" s="369"/>
      <c r="BU171" s="369"/>
      <c r="BV171" s="369"/>
      <c r="BW171" s="370"/>
      <c r="BX171" s="368" t="e">
        <f>IF(ISERROR($AY171),VLOOKUP($BB171,Entf,17,FALSE),VLOOKUP($BB171,Entm,18,FALSE))</f>
        <v>#N/A</v>
      </c>
      <c r="BY171" s="369"/>
      <c r="BZ171" s="369"/>
      <c r="CA171" s="369"/>
      <c r="CB171" s="370"/>
      <c r="CC171" s="368" t="e">
        <f>IF(ISERROR($AY171),VLOOKUP($BB171,Entf,24,FALSE),VLOOKUP($BB171,Entm,25,FALSE))</f>
        <v>#N/A</v>
      </c>
      <c r="CD171" s="369"/>
      <c r="CE171" s="369"/>
      <c r="CF171" s="369"/>
      <c r="CG171" s="370"/>
      <c r="CH171" s="368" t="e">
        <f>IF(ISERROR($AY171),VLOOKUP($BB171,Entf,31,FALSE),VLOOKUP($BB171,Entm,32,FALSE))</f>
        <v>#N/A</v>
      </c>
      <c r="CI171" s="369"/>
      <c r="CJ171" s="369"/>
      <c r="CK171" s="370"/>
      <c r="CL171" s="368" t="e">
        <f>IF(ISERROR($AY171),VLOOKUP($BB171,Entf,34,FALSE),VLOOKUP($BB171,Entm,35,FALSE))</f>
        <v>#N/A</v>
      </c>
      <c r="CM171" s="369"/>
      <c r="CN171" s="369"/>
      <c r="CO171" s="370"/>
    </row>
    <row r="172" spans="7:93" ht="12" customHeight="1">
      <c r="G172" s="62"/>
      <c r="H172" s="62"/>
      <c r="I172" s="64"/>
      <c r="J172" s="62"/>
      <c r="K172" s="62"/>
      <c r="L172" s="62"/>
      <c r="M172" s="65"/>
      <c r="N172" s="64"/>
      <c r="O172" s="64"/>
      <c r="P172" s="64"/>
      <c r="Q172" s="64"/>
      <c r="R172" s="64"/>
      <c r="S172" s="66"/>
      <c r="T172" s="65"/>
      <c r="U172" s="64"/>
      <c r="V172" s="64"/>
      <c r="W172" s="64"/>
      <c r="X172" s="64"/>
      <c r="Y172" s="64"/>
      <c r="Z172" s="66"/>
      <c r="AA172" s="65"/>
      <c r="AB172" s="64"/>
      <c r="AC172" s="64"/>
      <c r="AD172" s="64"/>
      <c r="AE172" s="64"/>
      <c r="AF172" s="64"/>
      <c r="AG172" s="66"/>
      <c r="AH172" s="65"/>
      <c r="AI172" s="64"/>
      <c r="AJ172" s="66"/>
      <c r="AK172" s="65"/>
      <c r="AL172" s="64"/>
      <c r="AM172" s="66"/>
      <c r="AN172" s="64"/>
      <c r="AO172" s="56"/>
      <c r="AP172" s="56"/>
      <c r="AQ172" s="56"/>
      <c r="AR172" s="56"/>
      <c r="AS172" s="56"/>
      <c r="AT172" s="56"/>
      <c r="AU172" s="61"/>
      <c r="AV172" s="61"/>
      <c r="AW172" s="63"/>
      <c r="AX172" s="62"/>
      <c r="BB172" s="373"/>
      <c r="BC172" s="374"/>
      <c r="BD172" s="373"/>
      <c r="BE172" s="376"/>
      <c r="BF172" s="374"/>
      <c r="BG172" s="377" t="e">
        <f>IF(ISERROR($AY171),VLOOKUP($BB171,Entf,7,FALSE),VLOOKUP($BB171,Entm,8,FALSE))</f>
        <v>#N/A</v>
      </c>
      <c r="BH172" s="378"/>
      <c r="BI172" s="378"/>
      <c r="BJ172" s="378"/>
      <c r="BK172" s="378"/>
      <c r="BL172" s="379"/>
      <c r="BM172" s="373"/>
      <c r="BN172" s="374"/>
      <c r="BO172" s="380" t="e">
        <f>IF(ISERROR($AY171),VLOOKUP($BB171,Entf,9,FALSE),VLOOKUP($BB171,Entm,10,FALSE))</f>
        <v>#N/A</v>
      </c>
      <c r="BP172" s="381"/>
      <c r="BQ172" s="381"/>
      <c r="BR172" s="382"/>
      <c r="BS172" s="383" t="e">
        <f>IF(ISERROR($AY171),VLOOKUP($BB171,Entf,16,FALSE),VLOOKUP($BB171,Entm,17,FALSE))</f>
        <v>#N/A</v>
      </c>
      <c r="BT172" s="384"/>
      <c r="BU172" s="384"/>
      <c r="BV172" s="384"/>
      <c r="BW172" s="385"/>
      <c r="BX172" s="383" t="e">
        <f>IF(ISERROR($AY171),VLOOKUP($BB171,Entf,23,FALSE),VLOOKUP($BB171,Entm,24,FALSE))</f>
        <v>#N/A</v>
      </c>
      <c r="BY172" s="384"/>
      <c r="BZ172" s="384"/>
      <c r="CA172" s="384"/>
      <c r="CB172" s="385"/>
      <c r="CC172" s="383" t="e">
        <f>IF(ISERROR($AY171),VLOOKUP($BB171,Entf,30,FALSE),VLOOKUP($BB171,Entm,31,FALSE))</f>
        <v>#N/A</v>
      </c>
      <c r="CD172" s="384"/>
      <c r="CE172" s="384"/>
      <c r="CF172" s="384"/>
      <c r="CG172" s="385"/>
      <c r="CH172" s="383" t="e">
        <f>IF(ISERROR($AY171),VLOOKUP($BB171,Entf,33,FALSE),VLOOKUP($BB171,Entm,34,FALSE))</f>
        <v>#N/A</v>
      </c>
      <c r="CI172" s="384"/>
      <c r="CJ172" s="384"/>
      <c r="CK172" s="385"/>
      <c r="CL172" s="383" t="e">
        <f>IF(ISERROR($AY171),VLOOKUP($BB171,Entf,36,FALSE),VLOOKUP($BB171,Entm,37,FALSE))</f>
        <v>#N/A</v>
      </c>
      <c r="CM172" s="384"/>
      <c r="CN172" s="384"/>
      <c r="CO172" s="385"/>
    </row>
    <row r="173" spans="7:93" ht="12" customHeight="1">
      <c r="G173" s="62"/>
      <c r="H173" s="62"/>
      <c r="I173" s="64"/>
      <c r="J173" s="62"/>
      <c r="K173" s="62"/>
      <c r="L173" s="62"/>
      <c r="M173" s="65"/>
      <c r="N173" s="64"/>
      <c r="O173" s="64"/>
      <c r="P173" s="64"/>
      <c r="Q173" s="64"/>
      <c r="R173" s="64"/>
      <c r="S173" s="66"/>
      <c r="T173" s="65"/>
      <c r="U173" s="64"/>
      <c r="V173" s="64"/>
      <c r="W173" s="64"/>
      <c r="X173" s="64"/>
      <c r="Y173" s="64"/>
      <c r="Z173" s="66"/>
      <c r="AA173" s="65"/>
      <c r="AB173" s="64"/>
      <c r="AC173" s="64"/>
      <c r="AD173" s="64"/>
      <c r="AE173" s="64"/>
      <c r="AF173" s="64"/>
      <c r="AG173" s="66"/>
      <c r="AH173" s="65"/>
      <c r="AI173" s="64"/>
      <c r="AJ173" s="66"/>
      <c r="AK173" s="65"/>
      <c r="AL173" s="64"/>
      <c r="AM173" s="66"/>
      <c r="AN173" s="64"/>
      <c r="AO173" s="56"/>
      <c r="AP173" s="56"/>
      <c r="AQ173" s="56"/>
      <c r="AR173" s="56"/>
      <c r="AS173" s="56"/>
      <c r="AT173" s="56"/>
      <c r="AU173" s="61"/>
      <c r="AV173" s="61"/>
      <c r="AW173" s="63"/>
      <c r="AX173" s="62"/>
      <c r="AY173" s="102" t="e">
        <f>VLOOKUP(1+AY171,$C$10:$C$160,1,FALSE)</f>
        <v>#N/A</v>
      </c>
      <c r="AZ173" s="102" t="e">
        <f>IF(ISERROR(AY173),VLOOKUP(1+AZ171,$D$10:$D$160,1,FALSE),0)</f>
        <v>#N/A</v>
      </c>
      <c r="BA173" s="102">
        <v>70</v>
      </c>
      <c r="BB173" s="371" t="e">
        <f>IF(ISERROR($AY173),VLOOKUP(AZ173,Entf,3,FALSE),VLOOKUP(AY173,Entm,4,FALSE))</f>
        <v>#N/A</v>
      </c>
      <c r="BC173" s="372"/>
      <c r="BD173" s="371" t="e">
        <f>IF(ISERROR($AY173),VLOOKUP($BB173,Entf,5,FALSE),VLOOKUP($BB173,Entm,6,FALSE))</f>
        <v>#N/A</v>
      </c>
      <c r="BE173" s="375"/>
      <c r="BF173" s="372"/>
      <c r="BG173" s="371" t="e">
        <f>IF(ISERROR($AY173),VLOOKUP($BB173,Entf,6,FALSE),VLOOKUP($BB173,Entm,7,FALSE))</f>
        <v>#N/A</v>
      </c>
      <c r="BH173" s="375"/>
      <c r="BI173" s="375"/>
      <c r="BJ173" s="375"/>
      <c r="BK173" s="375"/>
      <c r="BL173" s="372"/>
      <c r="BM173" s="371">
        <f>IF(ISERROR(AY173),IF(ISERROR(AZ173),"","女"),"男")</f>
      </c>
      <c r="BN173" s="372"/>
      <c r="BO173" s="386" t="e">
        <f>IF(ISERROR($AY173),VLOOKUP($BB173,Entf,37,FALSE),VLOOKUP($BB173,Entm,38,FALSE))</f>
        <v>#N/A</v>
      </c>
      <c r="BP173" s="387"/>
      <c r="BQ173" s="387"/>
      <c r="BR173" s="388"/>
      <c r="BS173" s="368" t="e">
        <f>IF(ISERROR($AY173),VLOOKUP($BB173,Entf,10,FALSE),VLOOKUP($BB173,Entm,11,FALSE))</f>
        <v>#N/A</v>
      </c>
      <c r="BT173" s="369"/>
      <c r="BU173" s="369"/>
      <c r="BV173" s="369"/>
      <c r="BW173" s="370"/>
      <c r="BX173" s="368" t="e">
        <f>IF(ISERROR($AY173),VLOOKUP($BB173,Entf,17,FALSE),VLOOKUP($BB173,Entm,18,FALSE))</f>
        <v>#N/A</v>
      </c>
      <c r="BY173" s="369"/>
      <c r="BZ173" s="369"/>
      <c r="CA173" s="369"/>
      <c r="CB173" s="370"/>
      <c r="CC173" s="368" t="e">
        <f>IF(ISERROR($AY173),VLOOKUP($BB173,Entf,24,FALSE),VLOOKUP($BB173,Entm,25,FALSE))</f>
        <v>#N/A</v>
      </c>
      <c r="CD173" s="369"/>
      <c r="CE173" s="369"/>
      <c r="CF173" s="369"/>
      <c r="CG173" s="370"/>
      <c r="CH173" s="368" t="e">
        <f>IF(ISERROR($AY173),VLOOKUP($BB173,Entf,31,FALSE),VLOOKUP($BB173,Entm,32,FALSE))</f>
        <v>#N/A</v>
      </c>
      <c r="CI173" s="369"/>
      <c r="CJ173" s="369"/>
      <c r="CK173" s="370"/>
      <c r="CL173" s="368" t="e">
        <f>IF(ISERROR($AY173),VLOOKUP($BB173,Entf,34,FALSE),VLOOKUP($BB173,Entm,35,FALSE))</f>
        <v>#N/A</v>
      </c>
      <c r="CM173" s="369"/>
      <c r="CN173" s="369"/>
      <c r="CO173" s="370"/>
    </row>
    <row r="174" spans="7:93" ht="12" customHeight="1">
      <c r="G174" s="62"/>
      <c r="H174" s="62"/>
      <c r="I174" s="64"/>
      <c r="J174" s="62"/>
      <c r="K174" s="62"/>
      <c r="L174" s="62"/>
      <c r="M174" s="65"/>
      <c r="N174" s="64"/>
      <c r="O174" s="64"/>
      <c r="P174" s="64"/>
      <c r="Q174" s="64"/>
      <c r="R174" s="64"/>
      <c r="S174" s="66"/>
      <c r="T174" s="65"/>
      <c r="U174" s="64"/>
      <c r="V174" s="64"/>
      <c r="W174" s="64"/>
      <c r="X174" s="64"/>
      <c r="Y174" s="64"/>
      <c r="Z174" s="66"/>
      <c r="AA174" s="65"/>
      <c r="AB174" s="64"/>
      <c r="AC174" s="64"/>
      <c r="AD174" s="64"/>
      <c r="AE174" s="64"/>
      <c r="AF174" s="64"/>
      <c r="AG174" s="66"/>
      <c r="AH174" s="65"/>
      <c r="AI174" s="64"/>
      <c r="AJ174" s="66"/>
      <c r="AK174" s="65"/>
      <c r="AL174" s="64"/>
      <c r="AM174" s="66"/>
      <c r="AN174" s="64"/>
      <c r="AO174" s="56"/>
      <c r="AP174" s="56"/>
      <c r="AQ174" s="56"/>
      <c r="AR174" s="56"/>
      <c r="AS174" s="56"/>
      <c r="AT174" s="56"/>
      <c r="AU174" s="61"/>
      <c r="AV174" s="61"/>
      <c r="AW174" s="63"/>
      <c r="AX174" s="62"/>
      <c r="BB174" s="373"/>
      <c r="BC174" s="374"/>
      <c r="BD174" s="373"/>
      <c r="BE174" s="376"/>
      <c r="BF174" s="374"/>
      <c r="BG174" s="377" t="e">
        <f>IF(ISERROR($AY173),VLOOKUP($BB173,Entf,7,FALSE),VLOOKUP($BB173,Entm,8,FALSE))</f>
        <v>#N/A</v>
      </c>
      <c r="BH174" s="378"/>
      <c r="BI174" s="378"/>
      <c r="BJ174" s="378"/>
      <c r="BK174" s="378"/>
      <c r="BL174" s="379"/>
      <c r="BM174" s="373"/>
      <c r="BN174" s="374"/>
      <c r="BO174" s="380" t="e">
        <f>IF(ISERROR($AY173),VLOOKUP($BB173,Entf,9,FALSE),VLOOKUP($BB173,Entm,10,FALSE))</f>
        <v>#N/A</v>
      </c>
      <c r="BP174" s="381"/>
      <c r="BQ174" s="381"/>
      <c r="BR174" s="382"/>
      <c r="BS174" s="383" t="e">
        <f>IF(ISERROR($AY173),VLOOKUP($BB173,Entf,16,FALSE),VLOOKUP($BB173,Entm,17,FALSE))</f>
        <v>#N/A</v>
      </c>
      <c r="BT174" s="384"/>
      <c r="BU174" s="384"/>
      <c r="BV174" s="384"/>
      <c r="BW174" s="385"/>
      <c r="BX174" s="383" t="e">
        <f>IF(ISERROR($AY173),VLOOKUP($BB173,Entf,23,FALSE),VLOOKUP($BB173,Entm,24,FALSE))</f>
        <v>#N/A</v>
      </c>
      <c r="BY174" s="384"/>
      <c r="BZ174" s="384"/>
      <c r="CA174" s="384"/>
      <c r="CB174" s="385"/>
      <c r="CC174" s="383" t="e">
        <f>IF(ISERROR($AY173),VLOOKUP($BB173,Entf,30,FALSE),VLOOKUP($BB173,Entm,31,FALSE))</f>
        <v>#N/A</v>
      </c>
      <c r="CD174" s="384"/>
      <c r="CE174" s="384"/>
      <c r="CF174" s="384"/>
      <c r="CG174" s="385"/>
      <c r="CH174" s="383" t="e">
        <f>IF(ISERROR($AY173),VLOOKUP($BB173,Entf,33,FALSE),VLOOKUP($BB173,Entm,34,FALSE))</f>
        <v>#N/A</v>
      </c>
      <c r="CI174" s="384"/>
      <c r="CJ174" s="384"/>
      <c r="CK174" s="385"/>
      <c r="CL174" s="383" t="e">
        <f>IF(ISERROR($AY173),VLOOKUP($BB173,Entf,36,FALSE),VLOOKUP($BB173,Entm,37,FALSE))</f>
        <v>#N/A</v>
      </c>
      <c r="CM174" s="384"/>
      <c r="CN174" s="384"/>
      <c r="CO174" s="385"/>
    </row>
    <row r="175" spans="7:93" ht="12" customHeight="1">
      <c r="G175" s="62"/>
      <c r="H175" s="62"/>
      <c r="I175" s="64"/>
      <c r="J175" s="62"/>
      <c r="K175" s="62"/>
      <c r="L175" s="62"/>
      <c r="M175" s="65"/>
      <c r="N175" s="64"/>
      <c r="O175" s="64"/>
      <c r="P175" s="64"/>
      <c r="Q175" s="64"/>
      <c r="R175" s="64"/>
      <c r="S175" s="66"/>
      <c r="T175" s="65"/>
      <c r="U175" s="64"/>
      <c r="V175" s="64"/>
      <c r="W175" s="64"/>
      <c r="X175" s="64"/>
      <c r="Y175" s="64"/>
      <c r="Z175" s="66"/>
      <c r="AA175" s="65"/>
      <c r="AB175" s="64"/>
      <c r="AC175" s="64"/>
      <c r="AD175" s="64"/>
      <c r="AE175" s="64"/>
      <c r="AF175" s="64"/>
      <c r="AG175" s="66"/>
      <c r="AH175" s="65"/>
      <c r="AI175" s="64"/>
      <c r="AJ175" s="66"/>
      <c r="AK175" s="65"/>
      <c r="AL175" s="64"/>
      <c r="AM175" s="66"/>
      <c r="AN175" s="64"/>
      <c r="AP175" s="56"/>
      <c r="AQ175" s="56"/>
      <c r="AR175" s="56"/>
      <c r="AS175" s="56"/>
      <c r="AT175" s="56"/>
      <c r="AU175" s="61"/>
      <c r="AV175" s="61"/>
      <c r="AW175" s="63"/>
      <c r="AX175" s="62"/>
      <c r="AY175" s="102" t="e">
        <f>VLOOKUP(1+AY173,$C$10:$C$160,1,FALSE)</f>
        <v>#N/A</v>
      </c>
      <c r="AZ175" s="102" t="e">
        <f>IF(ISERROR(AY175),VLOOKUP(1+AZ173,$D$10:$D$160,1,FALSE),0)</f>
        <v>#N/A</v>
      </c>
      <c r="BA175" s="102">
        <v>71</v>
      </c>
      <c r="BB175" s="371" t="e">
        <f>IF(ISERROR($AY175),VLOOKUP(AZ175,Entf,3,FALSE),VLOOKUP(AY175,Entm,4,FALSE))</f>
        <v>#N/A</v>
      </c>
      <c r="BC175" s="372"/>
      <c r="BD175" s="371" t="e">
        <f>IF(ISERROR($AY175),VLOOKUP($BB175,Entf,5,FALSE),VLOOKUP($BB175,Entm,6,FALSE))</f>
        <v>#N/A</v>
      </c>
      <c r="BE175" s="375"/>
      <c r="BF175" s="372"/>
      <c r="BG175" s="371" t="e">
        <f>IF(ISERROR($AY175),VLOOKUP($BB175,Entf,6,FALSE),VLOOKUP($BB175,Entm,7,FALSE))</f>
        <v>#N/A</v>
      </c>
      <c r="BH175" s="375"/>
      <c r="BI175" s="375"/>
      <c r="BJ175" s="375"/>
      <c r="BK175" s="375"/>
      <c r="BL175" s="372"/>
      <c r="BM175" s="371">
        <f>IF(ISERROR(AY175),IF(ISERROR(AZ175),"","女"),"男")</f>
      </c>
      <c r="BN175" s="372"/>
      <c r="BO175" s="386" t="e">
        <f>IF(ISERROR($AY175),VLOOKUP($BB175,Entf,37,FALSE),VLOOKUP($BB175,Entm,38,FALSE))</f>
        <v>#N/A</v>
      </c>
      <c r="BP175" s="387"/>
      <c r="BQ175" s="387"/>
      <c r="BR175" s="388"/>
      <c r="BS175" s="368" t="e">
        <f>IF(ISERROR($AY175),VLOOKUP($BB175,Entf,10,FALSE),VLOOKUP($BB175,Entm,11,FALSE))</f>
        <v>#N/A</v>
      </c>
      <c r="BT175" s="369"/>
      <c r="BU175" s="369"/>
      <c r="BV175" s="369"/>
      <c r="BW175" s="370"/>
      <c r="BX175" s="368" t="e">
        <f>IF(ISERROR($AY175),VLOOKUP($BB175,Entf,17,FALSE),VLOOKUP($BB175,Entm,18,FALSE))</f>
        <v>#N/A</v>
      </c>
      <c r="BY175" s="369"/>
      <c r="BZ175" s="369"/>
      <c r="CA175" s="369"/>
      <c r="CB175" s="370"/>
      <c r="CC175" s="368" t="e">
        <f>IF(ISERROR($AY175),VLOOKUP($BB175,Entf,24,FALSE),VLOOKUP($BB175,Entm,25,FALSE))</f>
        <v>#N/A</v>
      </c>
      <c r="CD175" s="369"/>
      <c r="CE175" s="369"/>
      <c r="CF175" s="369"/>
      <c r="CG175" s="370"/>
      <c r="CH175" s="368" t="e">
        <f>IF(ISERROR($AY175),VLOOKUP($BB175,Entf,31,FALSE),VLOOKUP($BB175,Entm,32,FALSE))</f>
        <v>#N/A</v>
      </c>
      <c r="CI175" s="369"/>
      <c r="CJ175" s="369"/>
      <c r="CK175" s="370"/>
      <c r="CL175" s="368" t="e">
        <f>IF(ISERROR($AY175),VLOOKUP($BB175,Entf,34,FALSE),VLOOKUP($BB175,Entm,35,FALSE))</f>
        <v>#N/A</v>
      </c>
      <c r="CM175" s="369"/>
      <c r="CN175" s="369"/>
      <c r="CO175" s="370"/>
    </row>
    <row r="176" spans="7:93" ht="12" customHeight="1">
      <c r="G176" s="62"/>
      <c r="H176" s="62"/>
      <c r="I176" s="64"/>
      <c r="J176" s="62"/>
      <c r="K176" s="62"/>
      <c r="L176" s="62"/>
      <c r="M176" s="65"/>
      <c r="N176" s="64"/>
      <c r="O176" s="64"/>
      <c r="P176" s="64"/>
      <c r="Q176" s="64"/>
      <c r="R176" s="64"/>
      <c r="S176" s="66"/>
      <c r="T176" s="65"/>
      <c r="U176" s="64"/>
      <c r="V176" s="64"/>
      <c r="W176" s="64"/>
      <c r="X176" s="64"/>
      <c r="Y176" s="64"/>
      <c r="Z176" s="66"/>
      <c r="AA176" s="65"/>
      <c r="AB176" s="64"/>
      <c r="AC176" s="64"/>
      <c r="AD176" s="64"/>
      <c r="AE176" s="64"/>
      <c r="AF176" s="64"/>
      <c r="AG176" s="66"/>
      <c r="AH176" s="65"/>
      <c r="AI176" s="64"/>
      <c r="AJ176" s="66"/>
      <c r="AK176" s="65"/>
      <c r="AL176" s="64"/>
      <c r="AM176" s="66"/>
      <c r="AN176" s="64"/>
      <c r="AP176" s="56"/>
      <c r="AQ176" s="56"/>
      <c r="AR176" s="56"/>
      <c r="AS176" s="56"/>
      <c r="AT176" s="56"/>
      <c r="AU176" s="61"/>
      <c r="AV176" s="61"/>
      <c r="AW176" s="63"/>
      <c r="AX176" s="62"/>
      <c r="BB176" s="373"/>
      <c r="BC176" s="374"/>
      <c r="BD176" s="373"/>
      <c r="BE176" s="376"/>
      <c r="BF176" s="374"/>
      <c r="BG176" s="377" t="e">
        <f>IF(ISERROR($AY175),VLOOKUP($BB175,Entf,7,FALSE),VLOOKUP($BB175,Entm,8,FALSE))</f>
        <v>#N/A</v>
      </c>
      <c r="BH176" s="378"/>
      <c r="BI176" s="378"/>
      <c r="BJ176" s="378"/>
      <c r="BK176" s="378"/>
      <c r="BL176" s="379"/>
      <c r="BM176" s="373"/>
      <c r="BN176" s="374"/>
      <c r="BO176" s="380" t="e">
        <f>IF(ISERROR($AY175),VLOOKUP($BB175,Entf,9,FALSE),VLOOKUP($BB175,Entm,10,FALSE))</f>
        <v>#N/A</v>
      </c>
      <c r="BP176" s="381"/>
      <c r="BQ176" s="381"/>
      <c r="BR176" s="382"/>
      <c r="BS176" s="383" t="e">
        <f>IF(ISERROR($AY175),VLOOKUP($BB175,Entf,16,FALSE),VLOOKUP($BB175,Entm,17,FALSE))</f>
        <v>#N/A</v>
      </c>
      <c r="BT176" s="384"/>
      <c r="BU176" s="384"/>
      <c r="BV176" s="384"/>
      <c r="BW176" s="385"/>
      <c r="BX176" s="383" t="e">
        <f>IF(ISERROR($AY175),VLOOKUP($BB175,Entf,23,FALSE),VLOOKUP($BB175,Entm,24,FALSE))</f>
        <v>#N/A</v>
      </c>
      <c r="BY176" s="384"/>
      <c r="BZ176" s="384"/>
      <c r="CA176" s="384"/>
      <c r="CB176" s="385"/>
      <c r="CC176" s="383" t="e">
        <f>IF(ISERROR($AY175),VLOOKUP($BB175,Entf,30,FALSE),VLOOKUP($BB175,Entm,31,FALSE))</f>
        <v>#N/A</v>
      </c>
      <c r="CD176" s="384"/>
      <c r="CE176" s="384"/>
      <c r="CF176" s="384"/>
      <c r="CG176" s="385"/>
      <c r="CH176" s="383" t="e">
        <f>IF(ISERROR($AY175),VLOOKUP($BB175,Entf,33,FALSE),VLOOKUP($BB175,Entm,34,FALSE))</f>
        <v>#N/A</v>
      </c>
      <c r="CI176" s="384"/>
      <c r="CJ176" s="384"/>
      <c r="CK176" s="385"/>
      <c r="CL176" s="383" t="e">
        <f>IF(ISERROR($AY175),VLOOKUP($BB175,Entf,36,FALSE),VLOOKUP($BB175,Entm,37,FALSE))</f>
        <v>#N/A</v>
      </c>
      <c r="CM176" s="384"/>
      <c r="CN176" s="384"/>
      <c r="CO176" s="385"/>
    </row>
    <row r="177" spans="7:93" ht="12" customHeight="1">
      <c r="G177" s="62"/>
      <c r="H177" s="62"/>
      <c r="I177" s="64"/>
      <c r="J177" s="62"/>
      <c r="K177" s="62"/>
      <c r="L177" s="62"/>
      <c r="M177" s="65"/>
      <c r="N177" s="64"/>
      <c r="O177" s="64"/>
      <c r="P177" s="64"/>
      <c r="Q177" s="64"/>
      <c r="R177" s="64"/>
      <c r="S177" s="66"/>
      <c r="T177" s="65"/>
      <c r="U177" s="64"/>
      <c r="V177" s="64"/>
      <c r="W177" s="64"/>
      <c r="X177" s="64"/>
      <c r="Y177" s="64"/>
      <c r="Z177" s="66"/>
      <c r="AA177" s="65"/>
      <c r="AB177" s="64"/>
      <c r="AC177" s="64"/>
      <c r="AD177" s="64"/>
      <c r="AE177" s="64"/>
      <c r="AF177" s="64"/>
      <c r="AG177" s="66"/>
      <c r="AH177" s="65"/>
      <c r="AI177" s="64"/>
      <c r="AJ177" s="66"/>
      <c r="AK177" s="65"/>
      <c r="AL177" s="64"/>
      <c r="AM177" s="66"/>
      <c r="AN177" s="64"/>
      <c r="AP177" s="56"/>
      <c r="AQ177" s="56"/>
      <c r="AR177" s="56"/>
      <c r="AS177" s="56"/>
      <c r="AT177" s="56"/>
      <c r="AU177" s="61"/>
      <c r="AV177" s="61"/>
      <c r="AW177" s="63"/>
      <c r="AX177" s="62"/>
      <c r="AY177" s="102" t="e">
        <f>VLOOKUP(1+AY175,$C$10:$C$160,1,FALSE)</f>
        <v>#N/A</v>
      </c>
      <c r="AZ177" s="102" t="e">
        <f>IF(ISERROR(AY177),VLOOKUP(1+AZ175,$D$10:$D$160,1,FALSE),0)</f>
        <v>#N/A</v>
      </c>
      <c r="BA177" s="102">
        <v>72</v>
      </c>
      <c r="BB177" s="371" t="e">
        <f>IF(ISERROR($AY177),VLOOKUP(AZ177,Entf,3,FALSE),VLOOKUP(AY177,Entm,4,FALSE))</f>
        <v>#N/A</v>
      </c>
      <c r="BC177" s="372"/>
      <c r="BD177" s="371" t="e">
        <f>IF(ISERROR($AY177),VLOOKUP($BB177,Entf,5,FALSE),VLOOKUP($BB177,Entm,6,FALSE))</f>
        <v>#N/A</v>
      </c>
      <c r="BE177" s="375"/>
      <c r="BF177" s="372"/>
      <c r="BG177" s="371" t="e">
        <f>IF(ISERROR($AY177),VLOOKUP($BB177,Entf,6,FALSE),VLOOKUP($BB177,Entm,7,FALSE))</f>
        <v>#N/A</v>
      </c>
      <c r="BH177" s="375"/>
      <c r="BI177" s="375"/>
      <c r="BJ177" s="375"/>
      <c r="BK177" s="375"/>
      <c r="BL177" s="372"/>
      <c r="BM177" s="371">
        <f>IF(ISERROR(AY177),IF(ISERROR(AZ177),"","女"),"男")</f>
      </c>
      <c r="BN177" s="372"/>
      <c r="BO177" s="386" t="e">
        <f>IF(ISERROR($AY177),VLOOKUP($BB177,Entf,37,FALSE),VLOOKUP($BB177,Entm,38,FALSE))</f>
        <v>#N/A</v>
      </c>
      <c r="BP177" s="387"/>
      <c r="BQ177" s="387"/>
      <c r="BR177" s="388"/>
      <c r="BS177" s="368" t="e">
        <f>IF(ISERROR($AY177),VLOOKUP($BB177,Entf,10,FALSE),VLOOKUP($BB177,Entm,11,FALSE))</f>
        <v>#N/A</v>
      </c>
      <c r="BT177" s="369"/>
      <c r="BU177" s="369"/>
      <c r="BV177" s="369"/>
      <c r="BW177" s="370"/>
      <c r="BX177" s="368" t="e">
        <f>IF(ISERROR($AY177),VLOOKUP($BB177,Entf,17,FALSE),VLOOKUP($BB177,Entm,18,FALSE))</f>
        <v>#N/A</v>
      </c>
      <c r="BY177" s="369"/>
      <c r="BZ177" s="369"/>
      <c r="CA177" s="369"/>
      <c r="CB177" s="370"/>
      <c r="CC177" s="368" t="e">
        <f>IF(ISERROR($AY177),VLOOKUP($BB177,Entf,24,FALSE),VLOOKUP($BB177,Entm,25,FALSE))</f>
        <v>#N/A</v>
      </c>
      <c r="CD177" s="369"/>
      <c r="CE177" s="369"/>
      <c r="CF177" s="369"/>
      <c r="CG177" s="370"/>
      <c r="CH177" s="368" t="e">
        <f>IF(ISERROR($AY177),VLOOKUP($BB177,Entf,31,FALSE),VLOOKUP($BB177,Entm,32,FALSE))</f>
        <v>#N/A</v>
      </c>
      <c r="CI177" s="369"/>
      <c r="CJ177" s="369"/>
      <c r="CK177" s="370"/>
      <c r="CL177" s="368" t="e">
        <f>IF(ISERROR($AY177),VLOOKUP($BB177,Entf,34,FALSE),VLOOKUP($BB177,Entm,35,FALSE))</f>
        <v>#N/A</v>
      </c>
      <c r="CM177" s="369"/>
      <c r="CN177" s="369"/>
      <c r="CO177" s="370"/>
    </row>
    <row r="178" spans="7:93" ht="12" customHeight="1">
      <c r="G178" s="62"/>
      <c r="H178" s="62"/>
      <c r="I178" s="64"/>
      <c r="J178" s="62"/>
      <c r="K178" s="62"/>
      <c r="L178" s="62"/>
      <c r="M178" s="65"/>
      <c r="N178" s="64"/>
      <c r="O178" s="64"/>
      <c r="P178" s="64"/>
      <c r="Q178" s="64"/>
      <c r="R178" s="64"/>
      <c r="S178" s="66"/>
      <c r="T178" s="65"/>
      <c r="U178" s="64"/>
      <c r="V178" s="64"/>
      <c r="W178" s="64"/>
      <c r="X178" s="64"/>
      <c r="Y178" s="64"/>
      <c r="Z178" s="66"/>
      <c r="AA178" s="65"/>
      <c r="AB178" s="64"/>
      <c r="AC178" s="64"/>
      <c r="AD178" s="64"/>
      <c r="AE178" s="64"/>
      <c r="AF178" s="64"/>
      <c r="AG178" s="66"/>
      <c r="AH178" s="65"/>
      <c r="AI178" s="64"/>
      <c r="AJ178" s="66"/>
      <c r="AK178" s="65"/>
      <c r="AL178" s="64"/>
      <c r="AM178" s="66"/>
      <c r="AN178" s="64"/>
      <c r="AP178" s="56"/>
      <c r="AQ178" s="56"/>
      <c r="AR178" s="56"/>
      <c r="AS178" s="56"/>
      <c r="AT178" s="56"/>
      <c r="AU178" s="61"/>
      <c r="AV178" s="61"/>
      <c r="AW178" s="63"/>
      <c r="AX178" s="62"/>
      <c r="BB178" s="373"/>
      <c r="BC178" s="374"/>
      <c r="BD178" s="373"/>
      <c r="BE178" s="376"/>
      <c r="BF178" s="374"/>
      <c r="BG178" s="377" t="e">
        <f>IF(ISERROR($AY177),VLOOKUP($BB177,Entf,7,FALSE),VLOOKUP($BB177,Entm,8,FALSE))</f>
        <v>#N/A</v>
      </c>
      <c r="BH178" s="378"/>
      <c r="BI178" s="378"/>
      <c r="BJ178" s="378"/>
      <c r="BK178" s="378"/>
      <c r="BL178" s="379"/>
      <c r="BM178" s="373"/>
      <c r="BN178" s="374"/>
      <c r="BO178" s="380" t="e">
        <f>IF(ISERROR($AY177),VLOOKUP($BB177,Entf,9,FALSE),VLOOKUP($BB177,Entm,10,FALSE))</f>
        <v>#N/A</v>
      </c>
      <c r="BP178" s="381"/>
      <c r="BQ178" s="381"/>
      <c r="BR178" s="382"/>
      <c r="BS178" s="383" t="e">
        <f>IF(ISERROR($AY177),VLOOKUP($BB177,Entf,16,FALSE),VLOOKUP($BB177,Entm,17,FALSE))</f>
        <v>#N/A</v>
      </c>
      <c r="BT178" s="384"/>
      <c r="BU178" s="384"/>
      <c r="BV178" s="384"/>
      <c r="BW178" s="385"/>
      <c r="BX178" s="383" t="e">
        <f>IF(ISERROR($AY177),VLOOKUP($BB177,Entf,23,FALSE),VLOOKUP($BB177,Entm,24,FALSE))</f>
        <v>#N/A</v>
      </c>
      <c r="BY178" s="384"/>
      <c r="BZ178" s="384"/>
      <c r="CA178" s="384"/>
      <c r="CB178" s="385"/>
      <c r="CC178" s="383" t="e">
        <f>IF(ISERROR($AY177),VLOOKUP($BB177,Entf,30,FALSE),VLOOKUP($BB177,Entm,31,FALSE))</f>
        <v>#N/A</v>
      </c>
      <c r="CD178" s="384"/>
      <c r="CE178" s="384"/>
      <c r="CF178" s="384"/>
      <c r="CG178" s="385"/>
      <c r="CH178" s="383" t="e">
        <f>IF(ISERROR($AY177),VLOOKUP($BB177,Entf,33,FALSE),VLOOKUP($BB177,Entm,34,FALSE))</f>
        <v>#N/A</v>
      </c>
      <c r="CI178" s="384"/>
      <c r="CJ178" s="384"/>
      <c r="CK178" s="385"/>
      <c r="CL178" s="383" t="e">
        <f>IF(ISERROR($AY177),VLOOKUP($BB177,Entf,36,FALSE),VLOOKUP($BB177,Entm,37,FALSE))</f>
        <v>#N/A</v>
      </c>
      <c r="CM178" s="384"/>
      <c r="CN178" s="384"/>
      <c r="CO178" s="385"/>
    </row>
    <row r="179" spans="7:93" ht="12" customHeight="1">
      <c r="G179" s="62"/>
      <c r="H179" s="62"/>
      <c r="I179" s="64"/>
      <c r="J179" s="62"/>
      <c r="K179" s="62"/>
      <c r="L179" s="62"/>
      <c r="M179" s="65"/>
      <c r="N179" s="64"/>
      <c r="O179" s="64"/>
      <c r="P179" s="64"/>
      <c r="Q179" s="64"/>
      <c r="R179" s="64"/>
      <c r="S179" s="66"/>
      <c r="T179" s="65"/>
      <c r="U179" s="64"/>
      <c r="V179" s="64"/>
      <c r="W179" s="64"/>
      <c r="X179" s="64"/>
      <c r="Y179" s="64"/>
      <c r="Z179" s="66"/>
      <c r="AA179" s="65"/>
      <c r="AB179" s="64"/>
      <c r="AC179" s="64"/>
      <c r="AD179" s="64"/>
      <c r="AE179" s="64"/>
      <c r="AF179" s="64"/>
      <c r="AG179" s="66"/>
      <c r="AH179" s="65"/>
      <c r="AI179" s="64"/>
      <c r="AJ179" s="66"/>
      <c r="AK179" s="65"/>
      <c r="AL179" s="64"/>
      <c r="AM179" s="66"/>
      <c r="AN179" s="64"/>
      <c r="AP179" s="56"/>
      <c r="AQ179" s="56"/>
      <c r="AR179" s="56"/>
      <c r="AS179" s="56"/>
      <c r="AT179" s="56"/>
      <c r="AU179" s="61"/>
      <c r="AV179" s="61"/>
      <c r="AW179" s="63"/>
      <c r="AX179" s="62"/>
      <c r="AY179" s="102" t="e">
        <f>VLOOKUP(1+AY177,$C$10:$C$160,1,FALSE)</f>
        <v>#N/A</v>
      </c>
      <c r="AZ179" s="102" t="e">
        <f>IF(ISERROR(AY179),VLOOKUP(1+AZ177,$D$10:$D$160,1,FALSE),0)</f>
        <v>#N/A</v>
      </c>
      <c r="BA179" s="102">
        <v>73</v>
      </c>
      <c r="BB179" s="371" t="e">
        <f>IF(ISERROR($AY179),VLOOKUP(AZ179,Entf,3,FALSE),VLOOKUP(AY179,Entm,4,FALSE))</f>
        <v>#N/A</v>
      </c>
      <c r="BC179" s="372"/>
      <c r="BD179" s="371" t="e">
        <f>IF(ISERROR($AY179),VLOOKUP($BB179,Entf,5,FALSE),VLOOKUP($BB179,Entm,6,FALSE))</f>
        <v>#N/A</v>
      </c>
      <c r="BE179" s="375"/>
      <c r="BF179" s="372"/>
      <c r="BG179" s="371" t="e">
        <f>IF(ISERROR($AY179),VLOOKUP($BB179,Entf,6,FALSE),VLOOKUP($BB179,Entm,7,FALSE))</f>
        <v>#N/A</v>
      </c>
      <c r="BH179" s="375"/>
      <c r="BI179" s="375"/>
      <c r="BJ179" s="375"/>
      <c r="BK179" s="375"/>
      <c r="BL179" s="372"/>
      <c r="BM179" s="371">
        <f>IF(ISERROR(AY179),IF(ISERROR(AZ179),"","女"),"男")</f>
      </c>
      <c r="BN179" s="372"/>
      <c r="BO179" s="386" t="e">
        <f>IF(ISERROR($AY179),VLOOKUP($BB179,Entf,37,FALSE),VLOOKUP($BB179,Entm,38,FALSE))</f>
        <v>#N/A</v>
      </c>
      <c r="BP179" s="387"/>
      <c r="BQ179" s="387"/>
      <c r="BR179" s="388"/>
      <c r="BS179" s="368" t="e">
        <f>IF(ISERROR($AY179),VLOOKUP($BB179,Entf,10,FALSE),VLOOKUP($BB179,Entm,11,FALSE))</f>
        <v>#N/A</v>
      </c>
      <c r="BT179" s="369"/>
      <c r="BU179" s="369"/>
      <c r="BV179" s="369"/>
      <c r="BW179" s="370"/>
      <c r="BX179" s="368" t="e">
        <f>IF(ISERROR($AY179),VLOOKUP($BB179,Entf,17,FALSE),VLOOKUP($BB179,Entm,18,FALSE))</f>
        <v>#N/A</v>
      </c>
      <c r="BY179" s="369"/>
      <c r="BZ179" s="369"/>
      <c r="CA179" s="369"/>
      <c r="CB179" s="370"/>
      <c r="CC179" s="368" t="e">
        <f>IF(ISERROR($AY179),VLOOKUP($BB179,Entf,24,FALSE),VLOOKUP($BB179,Entm,25,FALSE))</f>
        <v>#N/A</v>
      </c>
      <c r="CD179" s="369"/>
      <c r="CE179" s="369"/>
      <c r="CF179" s="369"/>
      <c r="CG179" s="370"/>
      <c r="CH179" s="368" t="e">
        <f>IF(ISERROR($AY179),VLOOKUP($BB179,Entf,31,FALSE),VLOOKUP($BB179,Entm,32,FALSE))</f>
        <v>#N/A</v>
      </c>
      <c r="CI179" s="369"/>
      <c r="CJ179" s="369"/>
      <c r="CK179" s="370"/>
      <c r="CL179" s="368" t="e">
        <f>IF(ISERROR($AY179),VLOOKUP($BB179,Entf,34,FALSE),VLOOKUP($BB179,Entm,35,FALSE))</f>
        <v>#N/A</v>
      </c>
      <c r="CM179" s="369"/>
      <c r="CN179" s="369"/>
      <c r="CO179" s="370"/>
    </row>
    <row r="180" spans="7:93" ht="12" customHeight="1">
      <c r="G180" s="62"/>
      <c r="H180" s="62"/>
      <c r="I180" s="64"/>
      <c r="J180" s="62"/>
      <c r="K180" s="62"/>
      <c r="L180" s="62"/>
      <c r="M180" s="65"/>
      <c r="N180" s="64"/>
      <c r="O180" s="64"/>
      <c r="P180" s="64"/>
      <c r="Q180" s="64"/>
      <c r="R180" s="64"/>
      <c r="S180" s="66"/>
      <c r="T180" s="65"/>
      <c r="U180" s="64"/>
      <c r="V180" s="64"/>
      <c r="W180" s="64"/>
      <c r="X180" s="64"/>
      <c r="Y180" s="64"/>
      <c r="Z180" s="66"/>
      <c r="AA180" s="65"/>
      <c r="AB180" s="64"/>
      <c r="AC180" s="64"/>
      <c r="AD180" s="64"/>
      <c r="AE180" s="64"/>
      <c r="AF180" s="64"/>
      <c r="AG180" s="66"/>
      <c r="AH180" s="65"/>
      <c r="AI180" s="64"/>
      <c r="AJ180" s="66"/>
      <c r="AK180" s="65"/>
      <c r="AL180" s="64"/>
      <c r="AM180" s="66"/>
      <c r="AN180" s="64"/>
      <c r="AP180" s="56"/>
      <c r="AQ180" s="56"/>
      <c r="AR180" s="56"/>
      <c r="AS180" s="56"/>
      <c r="AT180" s="56"/>
      <c r="AU180" s="61"/>
      <c r="AV180" s="61"/>
      <c r="AW180" s="63"/>
      <c r="AX180" s="62"/>
      <c r="BB180" s="373"/>
      <c r="BC180" s="374"/>
      <c r="BD180" s="373"/>
      <c r="BE180" s="376"/>
      <c r="BF180" s="374"/>
      <c r="BG180" s="377" t="e">
        <f>IF(ISERROR($AY179),VLOOKUP($BB179,Entf,7,FALSE),VLOOKUP($BB179,Entm,8,FALSE))</f>
        <v>#N/A</v>
      </c>
      <c r="BH180" s="378"/>
      <c r="BI180" s="378"/>
      <c r="BJ180" s="378"/>
      <c r="BK180" s="378"/>
      <c r="BL180" s="379"/>
      <c r="BM180" s="373"/>
      <c r="BN180" s="374"/>
      <c r="BO180" s="380" t="e">
        <f>IF(ISERROR($AY179),VLOOKUP($BB179,Entf,9,FALSE),VLOOKUP($BB179,Entm,10,FALSE))</f>
        <v>#N/A</v>
      </c>
      <c r="BP180" s="381"/>
      <c r="BQ180" s="381"/>
      <c r="BR180" s="382"/>
      <c r="BS180" s="383" t="e">
        <f>IF(ISERROR($AY179),VLOOKUP($BB179,Entf,16,FALSE),VLOOKUP($BB179,Entm,17,FALSE))</f>
        <v>#N/A</v>
      </c>
      <c r="BT180" s="384"/>
      <c r="BU180" s="384"/>
      <c r="BV180" s="384"/>
      <c r="BW180" s="385"/>
      <c r="BX180" s="383" t="e">
        <f>IF(ISERROR($AY179),VLOOKUP($BB179,Entf,23,FALSE),VLOOKUP($BB179,Entm,24,FALSE))</f>
        <v>#N/A</v>
      </c>
      <c r="BY180" s="384"/>
      <c r="BZ180" s="384"/>
      <c r="CA180" s="384"/>
      <c r="CB180" s="385"/>
      <c r="CC180" s="383" t="e">
        <f>IF(ISERROR($AY179),VLOOKUP($BB179,Entf,30,FALSE),VLOOKUP($BB179,Entm,31,FALSE))</f>
        <v>#N/A</v>
      </c>
      <c r="CD180" s="384"/>
      <c r="CE180" s="384"/>
      <c r="CF180" s="384"/>
      <c r="CG180" s="385"/>
      <c r="CH180" s="383" t="e">
        <f>IF(ISERROR($AY179),VLOOKUP($BB179,Entf,33,FALSE),VLOOKUP($BB179,Entm,34,FALSE))</f>
        <v>#N/A</v>
      </c>
      <c r="CI180" s="384"/>
      <c r="CJ180" s="384"/>
      <c r="CK180" s="385"/>
      <c r="CL180" s="383" t="e">
        <f>IF(ISERROR($AY179),VLOOKUP($BB179,Entf,36,FALSE),VLOOKUP($BB179,Entm,37,FALSE))</f>
        <v>#N/A</v>
      </c>
      <c r="CM180" s="384"/>
      <c r="CN180" s="384"/>
      <c r="CO180" s="385"/>
    </row>
    <row r="181" spans="7:93" ht="12" customHeight="1">
      <c r="G181" s="62"/>
      <c r="H181" s="62"/>
      <c r="I181" s="64"/>
      <c r="J181" s="62"/>
      <c r="K181" s="62"/>
      <c r="L181" s="62"/>
      <c r="M181" s="65"/>
      <c r="N181" s="64"/>
      <c r="O181" s="64"/>
      <c r="P181" s="64"/>
      <c r="Q181" s="64"/>
      <c r="R181" s="64"/>
      <c r="S181" s="66"/>
      <c r="T181" s="65"/>
      <c r="U181" s="64"/>
      <c r="V181" s="64"/>
      <c r="W181" s="64"/>
      <c r="X181" s="64"/>
      <c r="Y181" s="64"/>
      <c r="Z181" s="66"/>
      <c r="AA181" s="65"/>
      <c r="AB181" s="64"/>
      <c r="AC181" s="64"/>
      <c r="AD181" s="64"/>
      <c r="AE181" s="64"/>
      <c r="AF181" s="64"/>
      <c r="AG181" s="66"/>
      <c r="AH181" s="65"/>
      <c r="AI181" s="64"/>
      <c r="AJ181" s="66"/>
      <c r="AK181" s="65"/>
      <c r="AL181" s="64"/>
      <c r="AM181" s="66"/>
      <c r="AN181" s="64"/>
      <c r="AP181" s="56"/>
      <c r="AQ181" s="56"/>
      <c r="AR181" s="56"/>
      <c r="AS181" s="56"/>
      <c r="AT181" s="56"/>
      <c r="AU181" s="61"/>
      <c r="AV181" s="61"/>
      <c r="AW181" s="63"/>
      <c r="AX181" s="62"/>
      <c r="AY181" s="102" t="e">
        <f>VLOOKUP(1+AY179,$C$10:$C$160,1,FALSE)</f>
        <v>#N/A</v>
      </c>
      <c r="AZ181" s="102" t="e">
        <f>IF(ISERROR(AY181),VLOOKUP(1+AZ179,$D$10:$D$160,1,FALSE),0)</f>
        <v>#N/A</v>
      </c>
      <c r="BA181" s="102">
        <v>74</v>
      </c>
      <c r="BB181" s="371" t="e">
        <f>IF(ISERROR($AY181),VLOOKUP(AZ181,Entf,3,FALSE),VLOOKUP(AY181,Entm,4,FALSE))</f>
        <v>#N/A</v>
      </c>
      <c r="BC181" s="372"/>
      <c r="BD181" s="371" t="e">
        <f>IF(ISERROR($AY181),VLOOKUP($BB181,Entf,5,FALSE),VLOOKUP($BB181,Entm,6,FALSE))</f>
        <v>#N/A</v>
      </c>
      <c r="BE181" s="375"/>
      <c r="BF181" s="372"/>
      <c r="BG181" s="371" t="e">
        <f>IF(ISERROR($AY181),VLOOKUP($BB181,Entf,6,FALSE),VLOOKUP($BB181,Entm,7,FALSE))</f>
        <v>#N/A</v>
      </c>
      <c r="BH181" s="375"/>
      <c r="BI181" s="375"/>
      <c r="BJ181" s="375"/>
      <c r="BK181" s="375"/>
      <c r="BL181" s="372"/>
      <c r="BM181" s="371">
        <f>IF(ISERROR(AY181),IF(ISERROR(AZ181),"","女"),"男")</f>
      </c>
      <c r="BN181" s="372"/>
      <c r="BO181" s="386" t="e">
        <f>IF(ISERROR($AY181),VLOOKUP($BB181,Entf,37,FALSE),VLOOKUP($BB181,Entm,38,FALSE))</f>
        <v>#N/A</v>
      </c>
      <c r="BP181" s="387"/>
      <c r="BQ181" s="387"/>
      <c r="BR181" s="388"/>
      <c r="BS181" s="368" t="e">
        <f>IF(ISERROR($AY181),VLOOKUP($BB181,Entf,10,FALSE),VLOOKUP($BB181,Entm,11,FALSE))</f>
        <v>#N/A</v>
      </c>
      <c r="BT181" s="369"/>
      <c r="BU181" s="369"/>
      <c r="BV181" s="369"/>
      <c r="BW181" s="370"/>
      <c r="BX181" s="368" t="e">
        <f>IF(ISERROR($AY181),VLOOKUP($BB181,Entf,17,FALSE),VLOOKUP($BB181,Entm,18,FALSE))</f>
        <v>#N/A</v>
      </c>
      <c r="BY181" s="369"/>
      <c r="BZ181" s="369"/>
      <c r="CA181" s="369"/>
      <c r="CB181" s="370"/>
      <c r="CC181" s="368" t="e">
        <f>IF(ISERROR($AY181),VLOOKUP($BB181,Entf,24,FALSE),VLOOKUP($BB181,Entm,25,FALSE))</f>
        <v>#N/A</v>
      </c>
      <c r="CD181" s="369"/>
      <c r="CE181" s="369"/>
      <c r="CF181" s="369"/>
      <c r="CG181" s="370"/>
      <c r="CH181" s="368" t="e">
        <f>IF(ISERROR($AY181),VLOOKUP($BB181,Entf,31,FALSE),VLOOKUP($BB181,Entm,32,FALSE))</f>
        <v>#N/A</v>
      </c>
      <c r="CI181" s="369"/>
      <c r="CJ181" s="369"/>
      <c r="CK181" s="370"/>
      <c r="CL181" s="368" t="e">
        <f>IF(ISERROR($AY181),VLOOKUP($BB181,Entf,34,FALSE),VLOOKUP($BB181,Entm,35,FALSE))</f>
        <v>#N/A</v>
      </c>
      <c r="CM181" s="369"/>
      <c r="CN181" s="369"/>
      <c r="CO181" s="370"/>
    </row>
    <row r="182" spans="7:93" ht="12" customHeight="1">
      <c r="G182" s="62"/>
      <c r="H182" s="62"/>
      <c r="I182" s="64"/>
      <c r="J182" s="62"/>
      <c r="K182" s="62"/>
      <c r="L182" s="62"/>
      <c r="M182" s="65"/>
      <c r="N182" s="64"/>
      <c r="O182" s="64"/>
      <c r="P182" s="64"/>
      <c r="Q182" s="64"/>
      <c r="R182" s="64"/>
      <c r="S182" s="66"/>
      <c r="T182" s="65"/>
      <c r="U182" s="64"/>
      <c r="V182" s="64"/>
      <c r="W182" s="64"/>
      <c r="X182" s="64"/>
      <c r="Y182" s="64"/>
      <c r="Z182" s="66"/>
      <c r="AA182" s="65"/>
      <c r="AB182" s="64"/>
      <c r="AC182" s="64"/>
      <c r="AD182" s="64"/>
      <c r="AE182" s="64"/>
      <c r="AF182" s="64"/>
      <c r="AG182" s="66"/>
      <c r="AH182" s="65"/>
      <c r="AI182" s="64"/>
      <c r="AJ182" s="66"/>
      <c r="AK182" s="65"/>
      <c r="AL182" s="64"/>
      <c r="AM182" s="66"/>
      <c r="AN182" s="64"/>
      <c r="AT182" s="56"/>
      <c r="AU182" s="61"/>
      <c r="AW182" s="63"/>
      <c r="AX182" s="62"/>
      <c r="BB182" s="373"/>
      <c r="BC182" s="374"/>
      <c r="BD182" s="373"/>
      <c r="BE182" s="376"/>
      <c r="BF182" s="374"/>
      <c r="BG182" s="377" t="e">
        <f>IF(ISERROR($AY181),VLOOKUP($BB181,Entf,7,FALSE),VLOOKUP($BB181,Entm,8,FALSE))</f>
        <v>#N/A</v>
      </c>
      <c r="BH182" s="378"/>
      <c r="BI182" s="378"/>
      <c r="BJ182" s="378"/>
      <c r="BK182" s="378"/>
      <c r="BL182" s="379"/>
      <c r="BM182" s="373"/>
      <c r="BN182" s="374"/>
      <c r="BO182" s="380" t="e">
        <f>IF(ISERROR($AY181),VLOOKUP($BB181,Entf,9,FALSE),VLOOKUP($BB181,Entm,10,FALSE))</f>
        <v>#N/A</v>
      </c>
      <c r="BP182" s="381"/>
      <c r="BQ182" s="381"/>
      <c r="BR182" s="382"/>
      <c r="BS182" s="383" t="e">
        <f>IF(ISERROR($AY181),VLOOKUP($BB181,Entf,16,FALSE),VLOOKUP($BB181,Entm,17,FALSE))</f>
        <v>#N/A</v>
      </c>
      <c r="BT182" s="384"/>
      <c r="BU182" s="384"/>
      <c r="BV182" s="384"/>
      <c r="BW182" s="385"/>
      <c r="BX182" s="383" t="e">
        <f>IF(ISERROR($AY181),VLOOKUP($BB181,Entf,23,FALSE),VLOOKUP($BB181,Entm,24,FALSE))</f>
        <v>#N/A</v>
      </c>
      <c r="BY182" s="384"/>
      <c r="BZ182" s="384"/>
      <c r="CA182" s="384"/>
      <c r="CB182" s="385"/>
      <c r="CC182" s="383" t="e">
        <f>IF(ISERROR($AY181),VLOOKUP($BB181,Entf,30,FALSE),VLOOKUP($BB181,Entm,31,FALSE))</f>
        <v>#N/A</v>
      </c>
      <c r="CD182" s="384"/>
      <c r="CE182" s="384"/>
      <c r="CF182" s="384"/>
      <c r="CG182" s="385"/>
      <c r="CH182" s="383" t="e">
        <f>IF(ISERROR($AY181),VLOOKUP($BB181,Entf,33,FALSE),VLOOKUP($BB181,Entm,34,FALSE))</f>
        <v>#N/A</v>
      </c>
      <c r="CI182" s="384"/>
      <c r="CJ182" s="384"/>
      <c r="CK182" s="385"/>
      <c r="CL182" s="383" t="e">
        <f>IF(ISERROR($AY181),VLOOKUP($BB181,Entf,36,FALSE),VLOOKUP($BB181,Entm,37,FALSE))</f>
        <v>#N/A</v>
      </c>
      <c r="CM182" s="384"/>
      <c r="CN182" s="384"/>
      <c r="CO182" s="385"/>
    </row>
    <row r="183" spans="7:93" ht="12" customHeight="1">
      <c r="G183" s="62"/>
      <c r="H183" s="62"/>
      <c r="I183" s="64"/>
      <c r="J183" s="62"/>
      <c r="K183" s="62"/>
      <c r="L183" s="62"/>
      <c r="M183" s="65"/>
      <c r="N183" s="64"/>
      <c r="O183" s="64"/>
      <c r="P183" s="64"/>
      <c r="Q183" s="64"/>
      <c r="R183" s="64"/>
      <c r="S183" s="66"/>
      <c r="T183" s="65"/>
      <c r="U183" s="64"/>
      <c r="V183" s="64"/>
      <c r="W183" s="64"/>
      <c r="X183" s="64"/>
      <c r="Y183" s="64"/>
      <c r="Z183" s="66"/>
      <c r="AA183" s="65"/>
      <c r="AB183" s="64"/>
      <c r="AC183" s="64"/>
      <c r="AD183" s="64"/>
      <c r="AE183" s="64"/>
      <c r="AF183" s="64"/>
      <c r="AG183" s="66"/>
      <c r="AH183" s="65"/>
      <c r="AI183" s="64"/>
      <c r="AJ183" s="66"/>
      <c r="AK183" s="65"/>
      <c r="AL183" s="64"/>
      <c r="AM183" s="66"/>
      <c r="AN183" s="64"/>
      <c r="AT183" s="56"/>
      <c r="AU183" s="61"/>
      <c r="AW183" s="63"/>
      <c r="AX183" s="62"/>
      <c r="AY183" s="102" t="e">
        <f>VLOOKUP(1+AY181,$C$10:$C$160,1,FALSE)</f>
        <v>#N/A</v>
      </c>
      <c r="AZ183" s="102" t="e">
        <f>IF(ISERROR(AY183),VLOOKUP(1+AZ181,$D$10:$D$160,1,FALSE),0)</f>
        <v>#N/A</v>
      </c>
      <c r="BA183" s="102">
        <v>75</v>
      </c>
      <c r="BB183" s="371" t="e">
        <f>IF(ISERROR($AY183),VLOOKUP(AZ183,Entf,3,FALSE),VLOOKUP(AY183,Entm,4,FALSE))</f>
        <v>#N/A</v>
      </c>
      <c r="BC183" s="372"/>
      <c r="BD183" s="371" t="e">
        <f>IF(ISERROR($AY183),VLOOKUP($BB183,Entf,5,FALSE),VLOOKUP($BB183,Entm,6,FALSE))</f>
        <v>#N/A</v>
      </c>
      <c r="BE183" s="375"/>
      <c r="BF183" s="372"/>
      <c r="BG183" s="371" t="e">
        <f>IF(ISERROR($AY183),VLOOKUP($BB183,Entf,6,FALSE),VLOOKUP($BB183,Entm,7,FALSE))</f>
        <v>#N/A</v>
      </c>
      <c r="BH183" s="375"/>
      <c r="BI183" s="375"/>
      <c r="BJ183" s="375"/>
      <c r="BK183" s="375"/>
      <c r="BL183" s="372"/>
      <c r="BM183" s="371">
        <f>IF(ISERROR(AY183),IF(ISERROR(AZ183),"","女"),"男")</f>
      </c>
      <c r="BN183" s="372"/>
      <c r="BO183" s="386" t="e">
        <f>IF(ISERROR($AY183),VLOOKUP($BB183,Entf,37,FALSE),VLOOKUP($BB183,Entm,38,FALSE))</f>
        <v>#N/A</v>
      </c>
      <c r="BP183" s="387"/>
      <c r="BQ183" s="387"/>
      <c r="BR183" s="388"/>
      <c r="BS183" s="368" t="e">
        <f>IF(ISERROR($AY183),VLOOKUP($BB183,Entf,10,FALSE),VLOOKUP($BB183,Entm,11,FALSE))</f>
        <v>#N/A</v>
      </c>
      <c r="BT183" s="369"/>
      <c r="BU183" s="369"/>
      <c r="BV183" s="369"/>
      <c r="BW183" s="370"/>
      <c r="BX183" s="368" t="e">
        <f>IF(ISERROR($AY183),VLOOKUP($BB183,Entf,17,FALSE),VLOOKUP($BB183,Entm,18,FALSE))</f>
        <v>#N/A</v>
      </c>
      <c r="BY183" s="369"/>
      <c r="BZ183" s="369"/>
      <c r="CA183" s="369"/>
      <c r="CB183" s="370"/>
      <c r="CC183" s="368" t="e">
        <f>IF(ISERROR($AY183),VLOOKUP($BB183,Entf,24,FALSE),VLOOKUP($BB183,Entm,25,FALSE))</f>
        <v>#N/A</v>
      </c>
      <c r="CD183" s="369"/>
      <c r="CE183" s="369"/>
      <c r="CF183" s="369"/>
      <c r="CG183" s="370"/>
      <c r="CH183" s="368" t="e">
        <f>IF(ISERROR($AY183),VLOOKUP($BB183,Entf,31,FALSE),VLOOKUP($BB183,Entm,32,FALSE))</f>
        <v>#N/A</v>
      </c>
      <c r="CI183" s="369"/>
      <c r="CJ183" s="369"/>
      <c r="CK183" s="370"/>
      <c r="CL183" s="368" t="e">
        <f>IF(ISERROR($AY183),VLOOKUP($BB183,Entf,34,FALSE),VLOOKUP($BB183,Entm,35,FALSE))</f>
        <v>#N/A</v>
      </c>
      <c r="CM183" s="369"/>
      <c r="CN183" s="369"/>
      <c r="CO183" s="370"/>
    </row>
    <row r="184" spans="7:93" ht="12" customHeight="1">
      <c r="G184" s="62"/>
      <c r="H184" s="62"/>
      <c r="I184" s="64"/>
      <c r="J184" s="62"/>
      <c r="K184" s="62"/>
      <c r="L184" s="62"/>
      <c r="M184" s="65"/>
      <c r="N184" s="64"/>
      <c r="O184" s="64"/>
      <c r="P184" s="64"/>
      <c r="Q184" s="64"/>
      <c r="R184" s="64"/>
      <c r="S184" s="66"/>
      <c r="T184" s="65"/>
      <c r="U184" s="64"/>
      <c r="V184" s="64"/>
      <c r="W184" s="64"/>
      <c r="X184" s="64"/>
      <c r="Y184" s="64"/>
      <c r="Z184" s="66"/>
      <c r="AA184" s="65"/>
      <c r="AB184" s="64"/>
      <c r="AC184" s="64"/>
      <c r="AD184" s="64"/>
      <c r="AE184" s="64"/>
      <c r="AF184" s="64"/>
      <c r="AG184" s="66"/>
      <c r="AH184" s="65"/>
      <c r="AI184" s="64"/>
      <c r="AJ184" s="66"/>
      <c r="AK184" s="65"/>
      <c r="AL184" s="64"/>
      <c r="AM184" s="66"/>
      <c r="AN184" s="64"/>
      <c r="AT184" s="56"/>
      <c r="AU184" s="61"/>
      <c r="AW184" s="63"/>
      <c r="AX184" s="62"/>
      <c r="BB184" s="373"/>
      <c r="BC184" s="374"/>
      <c r="BD184" s="373"/>
      <c r="BE184" s="376"/>
      <c r="BF184" s="374"/>
      <c r="BG184" s="377" t="e">
        <f>IF(ISERROR($AY183),VLOOKUP($BB183,Entf,7,FALSE),VLOOKUP($BB183,Entm,8,FALSE))</f>
        <v>#N/A</v>
      </c>
      <c r="BH184" s="378"/>
      <c r="BI184" s="378"/>
      <c r="BJ184" s="378"/>
      <c r="BK184" s="378"/>
      <c r="BL184" s="379"/>
      <c r="BM184" s="373"/>
      <c r="BN184" s="374"/>
      <c r="BO184" s="380" t="e">
        <f>IF(ISERROR($AY183),VLOOKUP($BB183,Entf,9,FALSE),VLOOKUP($BB183,Entm,10,FALSE))</f>
        <v>#N/A</v>
      </c>
      <c r="BP184" s="381"/>
      <c r="BQ184" s="381"/>
      <c r="BR184" s="382"/>
      <c r="BS184" s="383" t="e">
        <f>IF(ISERROR($AY183),VLOOKUP($BB183,Entf,16,FALSE),VLOOKUP($BB183,Entm,17,FALSE))</f>
        <v>#N/A</v>
      </c>
      <c r="BT184" s="384"/>
      <c r="BU184" s="384"/>
      <c r="BV184" s="384"/>
      <c r="BW184" s="385"/>
      <c r="BX184" s="383" t="e">
        <f>IF(ISERROR($AY183),VLOOKUP($BB183,Entf,23,FALSE),VLOOKUP($BB183,Entm,24,FALSE))</f>
        <v>#N/A</v>
      </c>
      <c r="BY184" s="384"/>
      <c r="BZ184" s="384"/>
      <c r="CA184" s="384"/>
      <c r="CB184" s="385"/>
      <c r="CC184" s="383" t="e">
        <f>IF(ISERROR($AY183),VLOOKUP($BB183,Entf,30,FALSE),VLOOKUP($BB183,Entm,31,FALSE))</f>
        <v>#N/A</v>
      </c>
      <c r="CD184" s="384"/>
      <c r="CE184" s="384"/>
      <c r="CF184" s="384"/>
      <c r="CG184" s="385"/>
      <c r="CH184" s="383" t="e">
        <f>IF(ISERROR($AY183),VLOOKUP($BB183,Entf,33,FALSE),VLOOKUP($BB183,Entm,34,FALSE))</f>
        <v>#N/A</v>
      </c>
      <c r="CI184" s="384"/>
      <c r="CJ184" s="384"/>
      <c r="CK184" s="385"/>
      <c r="CL184" s="383" t="e">
        <f>IF(ISERROR($AY183),VLOOKUP($BB183,Entf,36,FALSE),VLOOKUP($BB183,Entm,37,FALSE))</f>
        <v>#N/A</v>
      </c>
      <c r="CM184" s="384"/>
      <c r="CN184" s="384"/>
      <c r="CO184" s="385"/>
    </row>
    <row r="185" spans="7:93" ht="12" customHeight="1">
      <c r="G185" s="62"/>
      <c r="H185" s="62"/>
      <c r="I185" s="64"/>
      <c r="J185" s="62"/>
      <c r="K185" s="62"/>
      <c r="L185" s="62"/>
      <c r="M185" s="65"/>
      <c r="N185" s="64"/>
      <c r="O185" s="64"/>
      <c r="P185" s="64"/>
      <c r="Q185" s="64"/>
      <c r="R185" s="64"/>
      <c r="S185" s="66"/>
      <c r="T185" s="65"/>
      <c r="U185" s="64"/>
      <c r="V185" s="64"/>
      <c r="W185" s="64"/>
      <c r="X185" s="64"/>
      <c r="Y185" s="64"/>
      <c r="Z185" s="66"/>
      <c r="AA185" s="65"/>
      <c r="AB185" s="64"/>
      <c r="AC185" s="64"/>
      <c r="AD185" s="64"/>
      <c r="AE185" s="64"/>
      <c r="AF185" s="64"/>
      <c r="AG185" s="66"/>
      <c r="AH185" s="65"/>
      <c r="AI185" s="64"/>
      <c r="AJ185" s="66"/>
      <c r="AK185" s="65"/>
      <c r="AL185" s="64"/>
      <c r="AM185" s="66"/>
      <c r="AN185" s="64"/>
      <c r="AW185" s="63"/>
      <c r="AX185" s="62"/>
      <c r="AY185" s="102" t="e">
        <f>VLOOKUP(1+AY183,$C$10:$C$160,1,FALSE)</f>
        <v>#N/A</v>
      </c>
      <c r="AZ185" s="102" t="e">
        <f>IF(ISERROR(AY185),VLOOKUP(1+AZ183,$D$10:$D$160,1,FALSE),0)</f>
        <v>#N/A</v>
      </c>
      <c r="BA185" s="102">
        <v>76</v>
      </c>
      <c r="BB185" s="371" t="e">
        <f>IF(ISERROR($AY185),VLOOKUP(AZ185,Entf,3,FALSE),VLOOKUP(AY185,Entm,4,FALSE))</f>
        <v>#N/A</v>
      </c>
      <c r="BC185" s="372"/>
      <c r="BD185" s="371" t="e">
        <f>IF(ISERROR($AY185),VLOOKUP($BB185,Entf,5,FALSE),VLOOKUP($BB185,Entm,6,FALSE))</f>
        <v>#N/A</v>
      </c>
      <c r="BE185" s="375"/>
      <c r="BF185" s="372"/>
      <c r="BG185" s="371" t="e">
        <f>IF(ISERROR($AY185),VLOOKUP($BB185,Entf,6,FALSE),VLOOKUP($BB185,Entm,7,FALSE))</f>
        <v>#N/A</v>
      </c>
      <c r="BH185" s="375"/>
      <c r="BI185" s="375"/>
      <c r="BJ185" s="375"/>
      <c r="BK185" s="375"/>
      <c r="BL185" s="372"/>
      <c r="BM185" s="371">
        <f>IF(ISERROR(AY185),IF(ISERROR(AZ185),"","女"),"男")</f>
      </c>
      <c r="BN185" s="372"/>
      <c r="BO185" s="386" t="e">
        <f>IF(ISERROR($AY185),VLOOKUP($BB185,Entf,37,FALSE),VLOOKUP($BB185,Entm,38,FALSE))</f>
        <v>#N/A</v>
      </c>
      <c r="BP185" s="387"/>
      <c r="BQ185" s="387"/>
      <c r="BR185" s="388"/>
      <c r="BS185" s="368" t="e">
        <f>IF(ISERROR($AY185),VLOOKUP($BB185,Entf,10,FALSE),VLOOKUP($BB185,Entm,11,FALSE))</f>
        <v>#N/A</v>
      </c>
      <c r="BT185" s="369"/>
      <c r="BU185" s="369"/>
      <c r="BV185" s="369"/>
      <c r="BW185" s="370"/>
      <c r="BX185" s="368" t="e">
        <f>IF(ISERROR($AY185),VLOOKUP($BB185,Entf,17,FALSE),VLOOKUP($BB185,Entm,18,FALSE))</f>
        <v>#N/A</v>
      </c>
      <c r="BY185" s="369"/>
      <c r="BZ185" s="369"/>
      <c r="CA185" s="369"/>
      <c r="CB185" s="370"/>
      <c r="CC185" s="368" t="e">
        <f>IF(ISERROR($AY185),VLOOKUP($BB185,Entf,24,FALSE),VLOOKUP($BB185,Entm,25,FALSE))</f>
        <v>#N/A</v>
      </c>
      <c r="CD185" s="369"/>
      <c r="CE185" s="369"/>
      <c r="CF185" s="369"/>
      <c r="CG185" s="370"/>
      <c r="CH185" s="368" t="e">
        <f>IF(ISERROR($AY185),VLOOKUP($BB185,Entf,31,FALSE),VLOOKUP($BB185,Entm,32,FALSE))</f>
        <v>#N/A</v>
      </c>
      <c r="CI185" s="369"/>
      <c r="CJ185" s="369"/>
      <c r="CK185" s="370"/>
      <c r="CL185" s="368" t="e">
        <f>IF(ISERROR($AY185),VLOOKUP($BB185,Entf,34,FALSE),VLOOKUP($BB185,Entm,35,FALSE))</f>
        <v>#N/A</v>
      </c>
      <c r="CM185" s="369"/>
      <c r="CN185" s="369"/>
      <c r="CO185" s="370"/>
    </row>
    <row r="186" spans="7:93" ht="12" customHeight="1">
      <c r="G186" s="62"/>
      <c r="H186" s="62"/>
      <c r="I186" s="64"/>
      <c r="J186" s="62"/>
      <c r="K186" s="62"/>
      <c r="L186" s="62"/>
      <c r="M186" s="65"/>
      <c r="N186" s="64"/>
      <c r="O186" s="64"/>
      <c r="P186" s="64"/>
      <c r="Q186" s="64"/>
      <c r="R186" s="64"/>
      <c r="S186" s="66"/>
      <c r="T186" s="65"/>
      <c r="U186" s="64"/>
      <c r="V186" s="64"/>
      <c r="W186" s="64"/>
      <c r="X186" s="64"/>
      <c r="Y186" s="64"/>
      <c r="Z186" s="66"/>
      <c r="AA186" s="65"/>
      <c r="AB186" s="64"/>
      <c r="AC186" s="64"/>
      <c r="AD186" s="64"/>
      <c r="AE186" s="64"/>
      <c r="AF186" s="64"/>
      <c r="AG186" s="66"/>
      <c r="AH186" s="65"/>
      <c r="AI186" s="64"/>
      <c r="AJ186" s="66"/>
      <c r="AK186" s="65"/>
      <c r="AL186" s="64"/>
      <c r="AM186" s="66"/>
      <c r="AN186" s="64"/>
      <c r="AW186" s="63"/>
      <c r="AX186" s="62"/>
      <c r="BB186" s="373"/>
      <c r="BC186" s="374"/>
      <c r="BD186" s="373"/>
      <c r="BE186" s="376"/>
      <c r="BF186" s="374"/>
      <c r="BG186" s="377" t="e">
        <f>IF(ISERROR($AY185),VLOOKUP($BB185,Entf,7,FALSE),VLOOKUP($BB185,Entm,8,FALSE))</f>
        <v>#N/A</v>
      </c>
      <c r="BH186" s="378"/>
      <c r="BI186" s="378"/>
      <c r="BJ186" s="378"/>
      <c r="BK186" s="378"/>
      <c r="BL186" s="379"/>
      <c r="BM186" s="373"/>
      <c r="BN186" s="374"/>
      <c r="BO186" s="380" t="e">
        <f>IF(ISERROR($AY185),VLOOKUP($BB185,Entf,9,FALSE),VLOOKUP($BB185,Entm,10,FALSE))</f>
        <v>#N/A</v>
      </c>
      <c r="BP186" s="381"/>
      <c r="BQ186" s="381"/>
      <c r="BR186" s="382"/>
      <c r="BS186" s="383" t="e">
        <f>IF(ISERROR($AY185),VLOOKUP($BB185,Entf,16,FALSE),VLOOKUP($BB185,Entm,17,FALSE))</f>
        <v>#N/A</v>
      </c>
      <c r="BT186" s="384"/>
      <c r="BU186" s="384"/>
      <c r="BV186" s="384"/>
      <c r="BW186" s="385"/>
      <c r="BX186" s="383" t="e">
        <f>IF(ISERROR($AY185),VLOOKUP($BB185,Entf,23,FALSE),VLOOKUP($BB185,Entm,24,FALSE))</f>
        <v>#N/A</v>
      </c>
      <c r="BY186" s="384"/>
      <c r="BZ186" s="384"/>
      <c r="CA186" s="384"/>
      <c r="CB186" s="385"/>
      <c r="CC186" s="383" t="e">
        <f>IF(ISERROR($AY185),VLOOKUP($BB185,Entf,30,FALSE),VLOOKUP($BB185,Entm,31,FALSE))</f>
        <v>#N/A</v>
      </c>
      <c r="CD186" s="384"/>
      <c r="CE186" s="384"/>
      <c r="CF186" s="384"/>
      <c r="CG186" s="385"/>
      <c r="CH186" s="383" t="e">
        <f>IF(ISERROR($AY185),VLOOKUP($BB185,Entf,33,FALSE),VLOOKUP($BB185,Entm,34,FALSE))</f>
        <v>#N/A</v>
      </c>
      <c r="CI186" s="384"/>
      <c r="CJ186" s="384"/>
      <c r="CK186" s="385"/>
      <c r="CL186" s="383" t="e">
        <f>IF(ISERROR($AY185),VLOOKUP($BB185,Entf,36,FALSE),VLOOKUP($BB185,Entm,37,FALSE))</f>
        <v>#N/A</v>
      </c>
      <c r="CM186" s="384"/>
      <c r="CN186" s="384"/>
      <c r="CO186" s="385"/>
    </row>
    <row r="187" spans="7:93" ht="12" customHeight="1">
      <c r="G187" s="62"/>
      <c r="H187" s="62"/>
      <c r="I187" s="64"/>
      <c r="J187" s="62"/>
      <c r="K187" s="62"/>
      <c r="L187" s="62"/>
      <c r="M187" s="65"/>
      <c r="N187" s="64"/>
      <c r="O187" s="64"/>
      <c r="P187" s="64"/>
      <c r="Q187" s="64"/>
      <c r="R187" s="64"/>
      <c r="S187" s="66"/>
      <c r="T187" s="65"/>
      <c r="U187" s="64"/>
      <c r="V187" s="64"/>
      <c r="W187" s="64"/>
      <c r="X187" s="64"/>
      <c r="Y187" s="64"/>
      <c r="Z187" s="66"/>
      <c r="AA187" s="65"/>
      <c r="AB187" s="64"/>
      <c r="AC187" s="64"/>
      <c r="AD187" s="64"/>
      <c r="AE187" s="64"/>
      <c r="AF187" s="64"/>
      <c r="AG187" s="66"/>
      <c r="AH187" s="65"/>
      <c r="AI187" s="64"/>
      <c r="AJ187" s="66"/>
      <c r="AK187" s="65"/>
      <c r="AL187" s="64"/>
      <c r="AM187" s="66"/>
      <c r="AN187" s="64"/>
      <c r="AW187" s="63"/>
      <c r="AX187" s="62"/>
      <c r="AY187" s="102" t="e">
        <f>VLOOKUP(1+AY185,$C$10:$C$160,1,FALSE)</f>
        <v>#N/A</v>
      </c>
      <c r="AZ187" s="102" t="e">
        <f>IF(ISERROR(AY187),VLOOKUP(1+AZ185,$D$10:$D$160,1,FALSE),0)</f>
        <v>#N/A</v>
      </c>
      <c r="BA187" s="102">
        <v>77</v>
      </c>
      <c r="BB187" s="371" t="e">
        <f>IF(ISERROR($AY187),VLOOKUP(AZ187,Entf,3,FALSE),VLOOKUP(AY187,Entm,4,FALSE))</f>
        <v>#N/A</v>
      </c>
      <c r="BC187" s="372"/>
      <c r="BD187" s="371" t="e">
        <f>IF(ISERROR($AY187),VLOOKUP($BB187,Entf,5,FALSE),VLOOKUP($BB187,Entm,6,FALSE))</f>
        <v>#N/A</v>
      </c>
      <c r="BE187" s="375"/>
      <c r="BF187" s="372"/>
      <c r="BG187" s="371" t="e">
        <f>IF(ISERROR($AY187),VLOOKUP($BB187,Entf,6,FALSE),VLOOKUP($BB187,Entm,7,FALSE))</f>
        <v>#N/A</v>
      </c>
      <c r="BH187" s="375"/>
      <c r="BI187" s="375"/>
      <c r="BJ187" s="375"/>
      <c r="BK187" s="375"/>
      <c r="BL187" s="372"/>
      <c r="BM187" s="371">
        <f>IF(ISERROR(AY187),IF(ISERROR(AZ187),"","女"),"男")</f>
      </c>
      <c r="BN187" s="372"/>
      <c r="BO187" s="386" t="e">
        <f>IF(ISERROR($AY187),VLOOKUP($BB187,Entf,37,FALSE),VLOOKUP($BB187,Entm,38,FALSE))</f>
        <v>#N/A</v>
      </c>
      <c r="BP187" s="387"/>
      <c r="BQ187" s="387"/>
      <c r="BR187" s="388"/>
      <c r="BS187" s="368" t="e">
        <f>IF(ISERROR($AY187),VLOOKUP($BB187,Entf,10,FALSE),VLOOKUP($BB187,Entm,11,FALSE))</f>
        <v>#N/A</v>
      </c>
      <c r="BT187" s="369"/>
      <c r="BU187" s="369"/>
      <c r="BV187" s="369"/>
      <c r="BW187" s="370"/>
      <c r="BX187" s="368" t="e">
        <f>IF(ISERROR($AY187),VLOOKUP($BB187,Entf,17,FALSE),VLOOKUP($BB187,Entm,18,FALSE))</f>
        <v>#N/A</v>
      </c>
      <c r="BY187" s="369"/>
      <c r="BZ187" s="369"/>
      <c r="CA187" s="369"/>
      <c r="CB187" s="370"/>
      <c r="CC187" s="368" t="e">
        <f>IF(ISERROR($AY187),VLOOKUP($BB187,Entf,24,FALSE),VLOOKUP($BB187,Entm,25,FALSE))</f>
        <v>#N/A</v>
      </c>
      <c r="CD187" s="369"/>
      <c r="CE187" s="369"/>
      <c r="CF187" s="369"/>
      <c r="CG187" s="370"/>
      <c r="CH187" s="368" t="e">
        <f>IF(ISERROR($AY187),VLOOKUP($BB187,Entf,31,FALSE),VLOOKUP($BB187,Entm,32,FALSE))</f>
        <v>#N/A</v>
      </c>
      <c r="CI187" s="369"/>
      <c r="CJ187" s="369"/>
      <c r="CK187" s="370"/>
      <c r="CL187" s="368" t="e">
        <f>IF(ISERROR($AY187),VLOOKUP($BB187,Entf,34,FALSE),VLOOKUP($BB187,Entm,35,FALSE))</f>
        <v>#N/A</v>
      </c>
      <c r="CM187" s="369"/>
      <c r="CN187" s="369"/>
      <c r="CO187" s="370"/>
    </row>
    <row r="188" spans="7:93" ht="12" customHeight="1">
      <c r="G188" s="62"/>
      <c r="H188" s="62"/>
      <c r="I188" s="64"/>
      <c r="J188" s="62"/>
      <c r="K188" s="62"/>
      <c r="L188" s="62"/>
      <c r="M188" s="65"/>
      <c r="N188" s="64"/>
      <c r="O188" s="64"/>
      <c r="P188" s="64"/>
      <c r="Q188" s="64"/>
      <c r="R188" s="64"/>
      <c r="S188" s="66"/>
      <c r="T188" s="65"/>
      <c r="U188" s="64"/>
      <c r="V188" s="64"/>
      <c r="W188" s="64"/>
      <c r="X188" s="64"/>
      <c r="Y188" s="64"/>
      <c r="Z188" s="66"/>
      <c r="AA188" s="65"/>
      <c r="AB188" s="64"/>
      <c r="AC188" s="64"/>
      <c r="AD188" s="64"/>
      <c r="AE188" s="64"/>
      <c r="AF188" s="64"/>
      <c r="AG188" s="66"/>
      <c r="AH188" s="65"/>
      <c r="AI188" s="64"/>
      <c r="AJ188" s="66"/>
      <c r="AK188" s="65"/>
      <c r="AL188" s="64"/>
      <c r="AM188" s="66"/>
      <c r="AN188" s="64"/>
      <c r="AW188" s="63"/>
      <c r="AX188" s="62"/>
      <c r="BB188" s="373"/>
      <c r="BC188" s="374"/>
      <c r="BD188" s="373"/>
      <c r="BE188" s="376"/>
      <c r="BF188" s="374"/>
      <c r="BG188" s="377" t="e">
        <f>IF(ISERROR($AY187),VLOOKUP($BB187,Entf,7,FALSE),VLOOKUP($BB187,Entm,8,FALSE))</f>
        <v>#N/A</v>
      </c>
      <c r="BH188" s="378"/>
      <c r="BI188" s="378"/>
      <c r="BJ188" s="378"/>
      <c r="BK188" s="378"/>
      <c r="BL188" s="379"/>
      <c r="BM188" s="373"/>
      <c r="BN188" s="374"/>
      <c r="BO188" s="380" t="e">
        <f>IF(ISERROR($AY187),VLOOKUP($BB187,Entf,9,FALSE),VLOOKUP($BB187,Entm,10,FALSE))</f>
        <v>#N/A</v>
      </c>
      <c r="BP188" s="381"/>
      <c r="BQ188" s="381"/>
      <c r="BR188" s="382"/>
      <c r="BS188" s="383" t="e">
        <f>IF(ISERROR($AY187),VLOOKUP($BB187,Entf,16,FALSE),VLOOKUP($BB187,Entm,17,FALSE))</f>
        <v>#N/A</v>
      </c>
      <c r="BT188" s="384"/>
      <c r="BU188" s="384"/>
      <c r="BV188" s="384"/>
      <c r="BW188" s="385"/>
      <c r="BX188" s="383" t="e">
        <f>IF(ISERROR($AY187),VLOOKUP($BB187,Entf,23,FALSE),VLOOKUP($BB187,Entm,24,FALSE))</f>
        <v>#N/A</v>
      </c>
      <c r="BY188" s="384"/>
      <c r="BZ188" s="384"/>
      <c r="CA188" s="384"/>
      <c r="CB188" s="385"/>
      <c r="CC188" s="383" t="e">
        <f>IF(ISERROR($AY187),VLOOKUP($BB187,Entf,30,FALSE),VLOOKUP($BB187,Entm,31,FALSE))</f>
        <v>#N/A</v>
      </c>
      <c r="CD188" s="384"/>
      <c r="CE188" s="384"/>
      <c r="CF188" s="384"/>
      <c r="CG188" s="385"/>
      <c r="CH188" s="383" t="e">
        <f>IF(ISERROR($AY187),VLOOKUP($BB187,Entf,33,FALSE),VLOOKUP($BB187,Entm,34,FALSE))</f>
        <v>#N/A</v>
      </c>
      <c r="CI188" s="384"/>
      <c r="CJ188" s="384"/>
      <c r="CK188" s="385"/>
      <c r="CL188" s="383" t="e">
        <f>IF(ISERROR($AY187),VLOOKUP($BB187,Entf,36,FALSE),VLOOKUP($BB187,Entm,37,FALSE))</f>
        <v>#N/A</v>
      </c>
      <c r="CM188" s="384"/>
      <c r="CN188" s="384"/>
      <c r="CO188" s="385"/>
    </row>
    <row r="189" spans="7:93" ht="12" customHeight="1">
      <c r="G189" s="62"/>
      <c r="H189" s="62"/>
      <c r="I189" s="64"/>
      <c r="J189" s="62"/>
      <c r="K189" s="62"/>
      <c r="L189" s="62"/>
      <c r="M189" s="65"/>
      <c r="N189" s="64"/>
      <c r="O189" s="64"/>
      <c r="P189" s="64"/>
      <c r="Q189" s="64"/>
      <c r="R189" s="64"/>
      <c r="S189" s="66"/>
      <c r="T189" s="65"/>
      <c r="U189" s="64"/>
      <c r="V189" s="64"/>
      <c r="W189" s="64"/>
      <c r="X189" s="64"/>
      <c r="Y189" s="64"/>
      <c r="Z189" s="66"/>
      <c r="AA189" s="65"/>
      <c r="AB189" s="64"/>
      <c r="AC189" s="64"/>
      <c r="AD189" s="64"/>
      <c r="AE189" s="64"/>
      <c r="AF189" s="64"/>
      <c r="AG189" s="66"/>
      <c r="AH189" s="65"/>
      <c r="AI189" s="64"/>
      <c r="AJ189" s="66"/>
      <c r="AK189" s="65"/>
      <c r="AL189" s="64"/>
      <c r="AM189" s="66"/>
      <c r="AN189" s="64"/>
      <c r="AW189" s="63"/>
      <c r="AX189" s="62"/>
      <c r="AY189" s="102" t="e">
        <f>VLOOKUP(1+AY187,$C$10:$C$160,1,FALSE)</f>
        <v>#N/A</v>
      </c>
      <c r="AZ189" s="102" t="e">
        <f>IF(ISERROR(AY189),VLOOKUP(1+AZ187,$D$10:$D$160,1,FALSE),0)</f>
        <v>#N/A</v>
      </c>
      <c r="BA189" s="102">
        <v>78</v>
      </c>
      <c r="BB189" s="371" t="e">
        <f>IF(ISERROR($AY189),VLOOKUP(AZ189,Entf,3,FALSE),VLOOKUP(AY189,Entm,4,FALSE))</f>
        <v>#N/A</v>
      </c>
      <c r="BC189" s="372"/>
      <c r="BD189" s="371" t="e">
        <f>IF(ISERROR($AY189),VLOOKUP($BB189,Entf,5,FALSE),VLOOKUP($BB189,Entm,6,FALSE))</f>
        <v>#N/A</v>
      </c>
      <c r="BE189" s="375"/>
      <c r="BF189" s="372"/>
      <c r="BG189" s="371" t="e">
        <f>IF(ISERROR($AY189),VLOOKUP($BB189,Entf,6,FALSE),VLOOKUP($BB189,Entm,7,FALSE))</f>
        <v>#N/A</v>
      </c>
      <c r="BH189" s="375"/>
      <c r="BI189" s="375"/>
      <c r="BJ189" s="375"/>
      <c r="BK189" s="375"/>
      <c r="BL189" s="372"/>
      <c r="BM189" s="371">
        <f>IF(ISERROR(AY189),IF(ISERROR(AZ189),"","女"),"男")</f>
      </c>
      <c r="BN189" s="372"/>
      <c r="BO189" s="386" t="e">
        <f>IF(ISERROR($AY189),VLOOKUP($BB189,Entf,37,FALSE),VLOOKUP($BB189,Entm,38,FALSE))</f>
        <v>#N/A</v>
      </c>
      <c r="BP189" s="387"/>
      <c r="BQ189" s="387"/>
      <c r="BR189" s="388"/>
      <c r="BS189" s="368" t="e">
        <f>IF(ISERROR($AY189),VLOOKUP($BB189,Entf,10,FALSE),VLOOKUP($BB189,Entm,11,FALSE))</f>
        <v>#N/A</v>
      </c>
      <c r="BT189" s="369"/>
      <c r="BU189" s="369"/>
      <c r="BV189" s="369"/>
      <c r="BW189" s="370"/>
      <c r="BX189" s="368" t="e">
        <f>IF(ISERROR($AY189),VLOOKUP($BB189,Entf,17,FALSE),VLOOKUP($BB189,Entm,18,FALSE))</f>
        <v>#N/A</v>
      </c>
      <c r="BY189" s="369"/>
      <c r="BZ189" s="369"/>
      <c r="CA189" s="369"/>
      <c r="CB189" s="370"/>
      <c r="CC189" s="368" t="e">
        <f>IF(ISERROR($AY189),VLOOKUP($BB189,Entf,24,FALSE),VLOOKUP($BB189,Entm,25,FALSE))</f>
        <v>#N/A</v>
      </c>
      <c r="CD189" s="369"/>
      <c r="CE189" s="369"/>
      <c r="CF189" s="369"/>
      <c r="CG189" s="370"/>
      <c r="CH189" s="368" t="e">
        <f>IF(ISERROR($AY189),VLOOKUP($BB189,Entf,31,FALSE),VLOOKUP($BB189,Entm,32,FALSE))</f>
        <v>#N/A</v>
      </c>
      <c r="CI189" s="369"/>
      <c r="CJ189" s="369"/>
      <c r="CK189" s="370"/>
      <c r="CL189" s="368" t="e">
        <f>IF(ISERROR($AY189),VLOOKUP($BB189,Entf,34,FALSE),VLOOKUP($BB189,Entm,35,FALSE))</f>
        <v>#N/A</v>
      </c>
      <c r="CM189" s="369"/>
      <c r="CN189" s="369"/>
      <c r="CO189" s="370"/>
    </row>
    <row r="190" spans="49:93" ht="12" customHeight="1">
      <c r="AW190" s="63"/>
      <c r="AX190" s="62"/>
      <c r="BB190" s="373"/>
      <c r="BC190" s="374"/>
      <c r="BD190" s="373"/>
      <c r="BE190" s="376"/>
      <c r="BF190" s="374"/>
      <c r="BG190" s="377" t="e">
        <f>IF(ISERROR($AY189),VLOOKUP($BB189,Entf,7,FALSE),VLOOKUP($BB189,Entm,8,FALSE))</f>
        <v>#N/A</v>
      </c>
      <c r="BH190" s="378"/>
      <c r="BI190" s="378"/>
      <c r="BJ190" s="378"/>
      <c r="BK190" s="378"/>
      <c r="BL190" s="379"/>
      <c r="BM190" s="373"/>
      <c r="BN190" s="374"/>
      <c r="BO190" s="380" t="e">
        <f>IF(ISERROR($AY189),VLOOKUP($BB189,Entf,9,FALSE),VLOOKUP($BB189,Entm,10,FALSE))</f>
        <v>#N/A</v>
      </c>
      <c r="BP190" s="381"/>
      <c r="BQ190" s="381"/>
      <c r="BR190" s="382"/>
      <c r="BS190" s="383" t="e">
        <f>IF(ISERROR($AY189),VLOOKUP($BB189,Entf,16,FALSE),VLOOKUP($BB189,Entm,17,FALSE))</f>
        <v>#N/A</v>
      </c>
      <c r="BT190" s="384"/>
      <c r="BU190" s="384"/>
      <c r="BV190" s="384"/>
      <c r="BW190" s="385"/>
      <c r="BX190" s="383" t="e">
        <f>IF(ISERROR($AY189),VLOOKUP($BB189,Entf,23,FALSE),VLOOKUP($BB189,Entm,24,FALSE))</f>
        <v>#N/A</v>
      </c>
      <c r="BY190" s="384"/>
      <c r="BZ190" s="384"/>
      <c r="CA190" s="384"/>
      <c r="CB190" s="385"/>
      <c r="CC190" s="383" t="e">
        <f>IF(ISERROR($AY189),VLOOKUP($BB189,Entf,30,FALSE),VLOOKUP($BB189,Entm,31,FALSE))</f>
        <v>#N/A</v>
      </c>
      <c r="CD190" s="384"/>
      <c r="CE190" s="384"/>
      <c r="CF190" s="384"/>
      <c r="CG190" s="385"/>
      <c r="CH190" s="383" t="e">
        <f>IF(ISERROR($AY189),VLOOKUP($BB189,Entf,33,FALSE),VLOOKUP($BB189,Entm,34,FALSE))</f>
        <v>#N/A</v>
      </c>
      <c r="CI190" s="384"/>
      <c r="CJ190" s="384"/>
      <c r="CK190" s="385"/>
      <c r="CL190" s="383" t="e">
        <f>IF(ISERROR($AY189),VLOOKUP($BB189,Entf,36,FALSE),VLOOKUP($BB189,Entm,37,FALSE))</f>
        <v>#N/A</v>
      </c>
      <c r="CM190" s="384"/>
      <c r="CN190" s="384"/>
      <c r="CO190" s="385"/>
    </row>
    <row r="191" spans="49:93" ht="12" customHeight="1">
      <c r="AW191" s="63"/>
      <c r="AX191" s="62"/>
      <c r="AY191" s="102" t="e">
        <f>VLOOKUP(1+AY189,$C$10:$C$160,1,FALSE)</f>
        <v>#N/A</v>
      </c>
      <c r="AZ191" s="102" t="e">
        <f>IF(ISERROR(AY191),VLOOKUP(1+AZ189,$D$10:$D$160,1,FALSE),0)</f>
        <v>#N/A</v>
      </c>
      <c r="BA191" s="102">
        <v>79</v>
      </c>
      <c r="BB191" s="371" t="e">
        <f>IF(ISERROR($AY191),VLOOKUP(AZ191,Entf,3,FALSE),VLOOKUP(AY191,Entm,4,FALSE))</f>
        <v>#N/A</v>
      </c>
      <c r="BC191" s="372"/>
      <c r="BD191" s="371" t="e">
        <f>IF(ISERROR($AY191),VLOOKUP($BB191,Entf,5,FALSE),VLOOKUP($BB191,Entm,6,FALSE))</f>
        <v>#N/A</v>
      </c>
      <c r="BE191" s="375"/>
      <c r="BF191" s="372"/>
      <c r="BG191" s="371" t="e">
        <f>IF(ISERROR($AY191),VLOOKUP($BB191,Entf,6,FALSE),VLOOKUP($BB191,Entm,7,FALSE))</f>
        <v>#N/A</v>
      </c>
      <c r="BH191" s="375"/>
      <c r="BI191" s="375"/>
      <c r="BJ191" s="375"/>
      <c r="BK191" s="375"/>
      <c r="BL191" s="372"/>
      <c r="BM191" s="371">
        <f>IF(ISERROR(AY191),IF(ISERROR(AZ191),"","女"),"男")</f>
      </c>
      <c r="BN191" s="372"/>
      <c r="BO191" s="386" t="e">
        <f>IF(ISERROR($AY191),VLOOKUP($BB191,Entf,37,FALSE),VLOOKUP($BB191,Entm,38,FALSE))</f>
        <v>#N/A</v>
      </c>
      <c r="BP191" s="387"/>
      <c r="BQ191" s="387"/>
      <c r="BR191" s="388"/>
      <c r="BS191" s="368" t="e">
        <f>IF(ISERROR($AY191),VLOOKUP($BB191,Entf,10,FALSE),VLOOKUP($BB191,Entm,11,FALSE))</f>
        <v>#N/A</v>
      </c>
      <c r="BT191" s="369"/>
      <c r="BU191" s="369"/>
      <c r="BV191" s="369"/>
      <c r="BW191" s="370"/>
      <c r="BX191" s="368" t="e">
        <f>IF(ISERROR($AY191),VLOOKUP($BB191,Entf,17,FALSE),VLOOKUP($BB191,Entm,18,FALSE))</f>
        <v>#N/A</v>
      </c>
      <c r="BY191" s="369"/>
      <c r="BZ191" s="369"/>
      <c r="CA191" s="369"/>
      <c r="CB191" s="370"/>
      <c r="CC191" s="368" t="e">
        <f>IF(ISERROR($AY191),VLOOKUP($BB191,Entf,24,FALSE),VLOOKUP($BB191,Entm,25,FALSE))</f>
        <v>#N/A</v>
      </c>
      <c r="CD191" s="369"/>
      <c r="CE191" s="369"/>
      <c r="CF191" s="369"/>
      <c r="CG191" s="370"/>
      <c r="CH191" s="368" t="e">
        <f>IF(ISERROR($AY191),VLOOKUP($BB191,Entf,31,FALSE),VLOOKUP($BB191,Entm,32,FALSE))</f>
        <v>#N/A</v>
      </c>
      <c r="CI191" s="369"/>
      <c r="CJ191" s="369"/>
      <c r="CK191" s="370"/>
      <c r="CL191" s="368" t="e">
        <f>IF(ISERROR($AY191),VLOOKUP($BB191,Entf,34,FALSE),VLOOKUP($BB191,Entm,35,FALSE))</f>
        <v>#N/A</v>
      </c>
      <c r="CM191" s="369"/>
      <c r="CN191" s="369"/>
      <c r="CO191" s="370"/>
    </row>
    <row r="192" spans="49:93" ht="12" customHeight="1">
      <c r="AW192" s="63"/>
      <c r="AX192" s="62"/>
      <c r="BB192" s="373"/>
      <c r="BC192" s="374"/>
      <c r="BD192" s="373"/>
      <c r="BE192" s="376"/>
      <c r="BF192" s="374"/>
      <c r="BG192" s="377" t="e">
        <f>IF(ISERROR($AY191),VLOOKUP($BB191,Entf,7,FALSE),VLOOKUP($BB191,Entm,8,FALSE))</f>
        <v>#N/A</v>
      </c>
      <c r="BH192" s="378"/>
      <c r="BI192" s="378"/>
      <c r="BJ192" s="378"/>
      <c r="BK192" s="378"/>
      <c r="BL192" s="379"/>
      <c r="BM192" s="373"/>
      <c r="BN192" s="374"/>
      <c r="BO192" s="380" t="e">
        <f>IF(ISERROR($AY191),VLOOKUP($BB191,Entf,9,FALSE),VLOOKUP($BB191,Entm,10,FALSE))</f>
        <v>#N/A</v>
      </c>
      <c r="BP192" s="381"/>
      <c r="BQ192" s="381"/>
      <c r="BR192" s="382"/>
      <c r="BS192" s="383" t="e">
        <f>IF(ISERROR($AY191),VLOOKUP($BB191,Entf,16,FALSE),VLOOKUP($BB191,Entm,17,FALSE))</f>
        <v>#N/A</v>
      </c>
      <c r="BT192" s="384"/>
      <c r="BU192" s="384"/>
      <c r="BV192" s="384"/>
      <c r="BW192" s="385"/>
      <c r="BX192" s="383" t="e">
        <f>IF(ISERROR($AY191),VLOOKUP($BB191,Entf,23,FALSE),VLOOKUP($BB191,Entm,24,FALSE))</f>
        <v>#N/A</v>
      </c>
      <c r="BY192" s="384"/>
      <c r="BZ192" s="384"/>
      <c r="CA192" s="384"/>
      <c r="CB192" s="385"/>
      <c r="CC192" s="383" t="e">
        <f>IF(ISERROR($AY191),VLOOKUP($BB191,Entf,30,FALSE),VLOOKUP($BB191,Entm,31,FALSE))</f>
        <v>#N/A</v>
      </c>
      <c r="CD192" s="384"/>
      <c r="CE192" s="384"/>
      <c r="CF192" s="384"/>
      <c r="CG192" s="385"/>
      <c r="CH192" s="383" t="e">
        <f>IF(ISERROR($AY191),VLOOKUP($BB191,Entf,33,FALSE),VLOOKUP($BB191,Entm,34,FALSE))</f>
        <v>#N/A</v>
      </c>
      <c r="CI192" s="384"/>
      <c r="CJ192" s="384"/>
      <c r="CK192" s="385"/>
      <c r="CL192" s="383" t="e">
        <f>IF(ISERROR($AY191),VLOOKUP($BB191,Entf,36,FALSE),VLOOKUP($BB191,Entm,37,FALSE))</f>
        <v>#N/A</v>
      </c>
      <c r="CM192" s="384"/>
      <c r="CN192" s="384"/>
      <c r="CO192" s="385"/>
    </row>
    <row r="193" spans="49:93" ht="12" customHeight="1">
      <c r="AW193" s="63"/>
      <c r="AX193" s="62"/>
      <c r="AY193" s="102" t="e">
        <f>VLOOKUP(1+AY191,$C$10:$C$160,1,FALSE)</f>
        <v>#N/A</v>
      </c>
      <c r="AZ193" s="102" t="e">
        <f>IF(ISERROR(AY193),VLOOKUP(1+AZ191,$D$10:$D$160,1,FALSE),0)</f>
        <v>#N/A</v>
      </c>
      <c r="BA193" s="102">
        <v>80</v>
      </c>
      <c r="BB193" s="371" t="e">
        <f>IF(ISERROR($AY193),VLOOKUP(AZ193,Entf,3,FALSE),VLOOKUP(AY193,Entm,4,FALSE))</f>
        <v>#N/A</v>
      </c>
      <c r="BC193" s="372"/>
      <c r="BD193" s="371" t="e">
        <f>IF(ISERROR($AY193),VLOOKUP($BB193,Entf,5,FALSE),VLOOKUP($BB193,Entm,6,FALSE))</f>
        <v>#N/A</v>
      </c>
      <c r="BE193" s="375"/>
      <c r="BF193" s="372"/>
      <c r="BG193" s="371" t="e">
        <f>IF(ISERROR($AY193),VLOOKUP($BB193,Entf,6,FALSE),VLOOKUP($BB193,Entm,7,FALSE))</f>
        <v>#N/A</v>
      </c>
      <c r="BH193" s="375"/>
      <c r="BI193" s="375"/>
      <c r="BJ193" s="375"/>
      <c r="BK193" s="375"/>
      <c r="BL193" s="372"/>
      <c r="BM193" s="371">
        <f>IF(ISERROR(AY193),IF(ISERROR(AZ193),"","女"),"男")</f>
      </c>
      <c r="BN193" s="372"/>
      <c r="BO193" s="386" t="e">
        <f>IF(ISERROR($AY193),VLOOKUP($BB193,Entf,37,FALSE),VLOOKUP($BB193,Entm,38,FALSE))</f>
        <v>#N/A</v>
      </c>
      <c r="BP193" s="387"/>
      <c r="BQ193" s="387"/>
      <c r="BR193" s="388"/>
      <c r="BS193" s="368" t="e">
        <f>IF(ISERROR($AY193),VLOOKUP($BB193,Entf,10,FALSE),VLOOKUP($BB193,Entm,11,FALSE))</f>
        <v>#N/A</v>
      </c>
      <c r="BT193" s="369"/>
      <c r="BU193" s="369"/>
      <c r="BV193" s="369"/>
      <c r="BW193" s="370"/>
      <c r="BX193" s="368" t="e">
        <f>IF(ISERROR($AY193),VLOOKUP($BB193,Entf,17,FALSE),VLOOKUP($BB193,Entm,18,FALSE))</f>
        <v>#N/A</v>
      </c>
      <c r="BY193" s="369"/>
      <c r="BZ193" s="369"/>
      <c r="CA193" s="369"/>
      <c r="CB193" s="370"/>
      <c r="CC193" s="368" t="e">
        <f>IF(ISERROR($AY193),VLOOKUP($BB193,Entf,24,FALSE),VLOOKUP($BB193,Entm,25,FALSE))</f>
        <v>#N/A</v>
      </c>
      <c r="CD193" s="369"/>
      <c r="CE193" s="369"/>
      <c r="CF193" s="369"/>
      <c r="CG193" s="370"/>
      <c r="CH193" s="368" t="e">
        <f>IF(ISERROR($AY193),VLOOKUP($BB193,Entf,31,FALSE),VLOOKUP($BB193,Entm,32,FALSE))</f>
        <v>#N/A</v>
      </c>
      <c r="CI193" s="369"/>
      <c r="CJ193" s="369"/>
      <c r="CK193" s="370"/>
      <c r="CL193" s="368" t="e">
        <f>IF(ISERROR($AY193),VLOOKUP($BB193,Entf,34,FALSE),VLOOKUP($BB193,Entm,35,FALSE))</f>
        <v>#N/A</v>
      </c>
      <c r="CM193" s="369"/>
      <c r="CN193" s="369"/>
      <c r="CO193" s="370"/>
    </row>
    <row r="194" spans="49:93" ht="12" customHeight="1">
      <c r="AW194" s="63"/>
      <c r="AX194" s="62"/>
      <c r="BB194" s="373"/>
      <c r="BC194" s="374"/>
      <c r="BD194" s="373"/>
      <c r="BE194" s="376"/>
      <c r="BF194" s="374"/>
      <c r="BG194" s="377" t="e">
        <f>IF(ISERROR($AY193),VLOOKUP($BB193,Entf,7,FALSE),VLOOKUP($BB193,Entm,8,FALSE))</f>
        <v>#N/A</v>
      </c>
      <c r="BH194" s="378"/>
      <c r="BI194" s="378"/>
      <c r="BJ194" s="378"/>
      <c r="BK194" s="378"/>
      <c r="BL194" s="379"/>
      <c r="BM194" s="373"/>
      <c r="BN194" s="374"/>
      <c r="BO194" s="380" t="e">
        <f>IF(ISERROR($AY193),VLOOKUP($BB193,Entf,9,FALSE),VLOOKUP($BB193,Entm,10,FALSE))</f>
        <v>#N/A</v>
      </c>
      <c r="BP194" s="381"/>
      <c r="BQ194" s="381"/>
      <c r="BR194" s="382"/>
      <c r="BS194" s="383" t="e">
        <f>IF(ISERROR($AY193),VLOOKUP($BB193,Entf,16,FALSE),VLOOKUP($BB193,Entm,17,FALSE))</f>
        <v>#N/A</v>
      </c>
      <c r="BT194" s="384"/>
      <c r="BU194" s="384"/>
      <c r="BV194" s="384"/>
      <c r="BW194" s="385"/>
      <c r="BX194" s="383" t="e">
        <f>IF(ISERROR($AY193),VLOOKUP($BB193,Entf,23,FALSE),VLOOKUP($BB193,Entm,24,FALSE))</f>
        <v>#N/A</v>
      </c>
      <c r="BY194" s="384"/>
      <c r="BZ194" s="384"/>
      <c r="CA194" s="384"/>
      <c r="CB194" s="385"/>
      <c r="CC194" s="383" t="e">
        <f>IF(ISERROR($AY193),VLOOKUP($BB193,Entf,30,FALSE),VLOOKUP($BB193,Entm,31,FALSE))</f>
        <v>#N/A</v>
      </c>
      <c r="CD194" s="384"/>
      <c r="CE194" s="384"/>
      <c r="CF194" s="384"/>
      <c r="CG194" s="385"/>
      <c r="CH194" s="383" t="e">
        <f>IF(ISERROR($AY193),VLOOKUP($BB193,Entf,33,FALSE),VLOOKUP($BB193,Entm,34,FALSE))</f>
        <v>#N/A</v>
      </c>
      <c r="CI194" s="384"/>
      <c r="CJ194" s="384"/>
      <c r="CK194" s="385"/>
      <c r="CL194" s="383" t="e">
        <f>IF(ISERROR($AY193),VLOOKUP($BB193,Entf,36,FALSE),VLOOKUP($BB193,Entm,37,FALSE))</f>
        <v>#N/A</v>
      </c>
      <c r="CM194" s="384"/>
      <c r="CN194" s="384"/>
      <c r="CO194" s="385"/>
    </row>
    <row r="195" spans="49:93" ht="12" customHeight="1">
      <c r="AW195" s="63"/>
      <c r="AX195" s="62"/>
      <c r="AY195" s="102" t="e">
        <f>VLOOKUP(1+AY193,$C$10:$C$160,1,FALSE)</f>
        <v>#N/A</v>
      </c>
      <c r="AZ195" s="102" t="e">
        <f>IF(ISERROR(AY195),VLOOKUP(1+AZ193,$D$10:$D$160,1,FALSE),0)</f>
        <v>#N/A</v>
      </c>
      <c r="BA195" s="102">
        <v>81</v>
      </c>
      <c r="BB195" s="371" t="e">
        <f>IF(ISERROR($AY195),VLOOKUP(AZ195,Entf,3,FALSE),VLOOKUP(AY195,Entm,4,FALSE))</f>
        <v>#N/A</v>
      </c>
      <c r="BC195" s="372"/>
      <c r="BD195" s="371" t="e">
        <f>IF(ISERROR($AY195),VLOOKUP($BB195,Entf,5,FALSE),VLOOKUP($BB195,Entm,6,FALSE))</f>
        <v>#N/A</v>
      </c>
      <c r="BE195" s="375"/>
      <c r="BF195" s="372"/>
      <c r="BG195" s="371" t="e">
        <f>IF(ISERROR($AY195),VLOOKUP($BB195,Entf,6,FALSE),VLOOKUP($BB195,Entm,7,FALSE))</f>
        <v>#N/A</v>
      </c>
      <c r="BH195" s="375"/>
      <c r="BI195" s="375"/>
      <c r="BJ195" s="375"/>
      <c r="BK195" s="375"/>
      <c r="BL195" s="372"/>
      <c r="BM195" s="371">
        <f>IF(ISERROR(AY195),IF(ISERROR(AZ195),"","女"),"男")</f>
      </c>
      <c r="BN195" s="372"/>
      <c r="BO195" s="386" t="e">
        <f>IF(ISERROR($AY195),VLOOKUP($BB195,Entf,37,FALSE),VLOOKUP($BB195,Entm,38,FALSE))</f>
        <v>#N/A</v>
      </c>
      <c r="BP195" s="387"/>
      <c r="BQ195" s="387"/>
      <c r="BR195" s="388"/>
      <c r="BS195" s="368" t="e">
        <f>IF(ISERROR($AY195),VLOOKUP($BB195,Entf,10,FALSE),VLOOKUP($BB195,Entm,11,FALSE))</f>
        <v>#N/A</v>
      </c>
      <c r="BT195" s="369"/>
      <c r="BU195" s="369"/>
      <c r="BV195" s="369"/>
      <c r="BW195" s="370"/>
      <c r="BX195" s="368" t="e">
        <f>IF(ISERROR($AY195),VLOOKUP($BB195,Entf,17,FALSE),VLOOKUP($BB195,Entm,18,FALSE))</f>
        <v>#N/A</v>
      </c>
      <c r="BY195" s="369"/>
      <c r="BZ195" s="369"/>
      <c r="CA195" s="369"/>
      <c r="CB195" s="370"/>
      <c r="CC195" s="368" t="e">
        <f>IF(ISERROR($AY195),VLOOKUP($BB195,Entf,24,FALSE),VLOOKUP($BB195,Entm,25,FALSE))</f>
        <v>#N/A</v>
      </c>
      <c r="CD195" s="369"/>
      <c r="CE195" s="369"/>
      <c r="CF195" s="369"/>
      <c r="CG195" s="370"/>
      <c r="CH195" s="368" t="e">
        <f>IF(ISERROR($AY195),VLOOKUP($BB195,Entf,31,FALSE),VLOOKUP($BB195,Entm,32,FALSE))</f>
        <v>#N/A</v>
      </c>
      <c r="CI195" s="369"/>
      <c r="CJ195" s="369"/>
      <c r="CK195" s="370"/>
      <c r="CL195" s="368" t="e">
        <f>IF(ISERROR($AY195),VLOOKUP($BB195,Entf,34,FALSE),VLOOKUP($BB195,Entm,35,FALSE))</f>
        <v>#N/A</v>
      </c>
      <c r="CM195" s="369"/>
      <c r="CN195" s="369"/>
      <c r="CO195" s="370"/>
    </row>
    <row r="196" spans="49:93" ht="12" customHeight="1">
      <c r="AW196" s="63"/>
      <c r="AX196" s="62"/>
      <c r="BB196" s="373"/>
      <c r="BC196" s="374"/>
      <c r="BD196" s="373"/>
      <c r="BE196" s="376"/>
      <c r="BF196" s="374"/>
      <c r="BG196" s="377" t="e">
        <f>IF(ISERROR($AY195),VLOOKUP($BB195,Entf,7,FALSE),VLOOKUP($BB195,Entm,8,FALSE))</f>
        <v>#N/A</v>
      </c>
      <c r="BH196" s="378"/>
      <c r="BI196" s="378"/>
      <c r="BJ196" s="378"/>
      <c r="BK196" s="378"/>
      <c r="BL196" s="379"/>
      <c r="BM196" s="373"/>
      <c r="BN196" s="374"/>
      <c r="BO196" s="380" t="e">
        <f>IF(ISERROR($AY195),VLOOKUP($BB195,Entf,9,FALSE),VLOOKUP($BB195,Entm,10,FALSE))</f>
        <v>#N/A</v>
      </c>
      <c r="BP196" s="381"/>
      <c r="BQ196" s="381"/>
      <c r="BR196" s="382"/>
      <c r="BS196" s="383" t="e">
        <f>IF(ISERROR($AY195),VLOOKUP($BB195,Entf,16,FALSE),VLOOKUP($BB195,Entm,17,FALSE))</f>
        <v>#N/A</v>
      </c>
      <c r="BT196" s="384"/>
      <c r="BU196" s="384"/>
      <c r="BV196" s="384"/>
      <c r="BW196" s="385"/>
      <c r="BX196" s="383" t="e">
        <f>IF(ISERROR($AY195),VLOOKUP($BB195,Entf,23,FALSE),VLOOKUP($BB195,Entm,24,FALSE))</f>
        <v>#N/A</v>
      </c>
      <c r="BY196" s="384"/>
      <c r="BZ196" s="384"/>
      <c r="CA196" s="384"/>
      <c r="CB196" s="385"/>
      <c r="CC196" s="383" t="e">
        <f>IF(ISERROR($AY195),VLOOKUP($BB195,Entf,30,FALSE),VLOOKUP($BB195,Entm,31,FALSE))</f>
        <v>#N/A</v>
      </c>
      <c r="CD196" s="384"/>
      <c r="CE196" s="384"/>
      <c r="CF196" s="384"/>
      <c r="CG196" s="385"/>
      <c r="CH196" s="383" t="e">
        <f>IF(ISERROR($AY195),VLOOKUP($BB195,Entf,33,FALSE),VLOOKUP($BB195,Entm,34,FALSE))</f>
        <v>#N/A</v>
      </c>
      <c r="CI196" s="384"/>
      <c r="CJ196" s="384"/>
      <c r="CK196" s="385"/>
      <c r="CL196" s="383" t="e">
        <f>IF(ISERROR($AY195),VLOOKUP($BB195,Entf,36,FALSE),VLOOKUP($BB195,Entm,37,FALSE))</f>
        <v>#N/A</v>
      </c>
      <c r="CM196" s="384"/>
      <c r="CN196" s="384"/>
      <c r="CO196" s="385"/>
    </row>
    <row r="197" spans="49:93" ht="12" customHeight="1">
      <c r="AW197" s="63"/>
      <c r="AX197" s="62"/>
      <c r="AY197" s="102" t="e">
        <f>VLOOKUP(1+AY195,$C$10:$C$160,1,FALSE)</f>
        <v>#N/A</v>
      </c>
      <c r="AZ197" s="102" t="e">
        <f>IF(ISERROR(AY197),VLOOKUP(1+AZ195,$D$10:$D$160,1,FALSE),0)</f>
        <v>#N/A</v>
      </c>
      <c r="BA197" s="102">
        <v>82</v>
      </c>
      <c r="BB197" s="371" t="e">
        <f>IF(ISERROR($AY197),VLOOKUP(AZ197,Entf,3,FALSE),VLOOKUP(AY197,Entm,4,FALSE))</f>
        <v>#N/A</v>
      </c>
      <c r="BC197" s="372"/>
      <c r="BD197" s="371" t="e">
        <f>IF(ISERROR($AY197),VLOOKUP($BB197,Entf,5,FALSE),VLOOKUP($BB197,Entm,6,FALSE))</f>
        <v>#N/A</v>
      </c>
      <c r="BE197" s="375"/>
      <c r="BF197" s="372"/>
      <c r="BG197" s="371" t="e">
        <f>IF(ISERROR($AY197),VLOOKUP($BB197,Entf,6,FALSE),VLOOKUP($BB197,Entm,7,FALSE))</f>
        <v>#N/A</v>
      </c>
      <c r="BH197" s="375"/>
      <c r="BI197" s="375"/>
      <c r="BJ197" s="375"/>
      <c r="BK197" s="375"/>
      <c r="BL197" s="372"/>
      <c r="BM197" s="371">
        <f>IF(ISERROR(AY197),IF(ISERROR(AZ197),"","女"),"男")</f>
      </c>
      <c r="BN197" s="372"/>
      <c r="BO197" s="386" t="e">
        <f>IF(ISERROR($AY197),VLOOKUP($BB197,Entf,37,FALSE),VLOOKUP($BB197,Entm,38,FALSE))</f>
        <v>#N/A</v>
      </c>
      <c r="BP197" s="387"/>
      <c r="BQ197" s="387"/>
      <c r="BR197" s="388"/>
      <c r="BS197" s="368" t="e">
        <f>IF(ISERROR($AY197),VLOOKUP($BB197,Entf,10,FALSE),VLOOKUP($BB197,Entm,11,FALSE))</f>
        <v>#N/A</v>
      </c>
      <c r="BT197" s="369"/>
      <c r="BU197" s="369"/>
      <c r="BV197" s="369"/>
      <c r="BW197" s="370"/>
      <c r="BX197" s="368" t="e">
        <f>IF(ISERROR($AY197),VLOOKUP($BB197,Entf,17,FALSE),VLOOKUP($BB197,Entm,18,FALSE))</f>
        <v>#N/A</v>
      </c>
      <c r="BY197" s="369"/>
      <c r="BZ197" s="369"/>
      <c r="CA197" s="369"/>
      <c r="CB197" s="370"/>
      <c r="CC197" s="368" t="e">
        <f>IF(ISERROR($AY197),VLOOKUP($BB197,Entf,24,FALSE),VLOOKUP($BB197,Entm,25,FALSE))</f>
        <v>#N/A</v>
      </c>
      <c r="CD197" s="369"/>
      <c r="CE197" s="369"/>
      <c r="CF197" s="369"/>
      <c r="CG197" s="370"/>
      <c r="CH197" s="368" t="e">
        <f>IF(ISERROR($AY197),VLOOKUP($BB197,Entf,31,FALSE),VLOOKUP($BB197,Entm,32,FALSE))</f>
        <v>#N/A</v>
      </c>
      <c r="CI197" s="369"/>
      <c r="CJ197" s="369"/>
      <c r="CK197" s="370"/>
      <c r="CL197" s="368" t="e">
        <f>IF(ISERROR($AY197),VLOOKUP($BB197,Entf,34,FALSE),VLOOKUP($BB197,Entm,35,FALSE))</f>
        <v>#N/A</v>
      </c>
      <c r="CM197" s="369"/>
      <c r="CN197" s="369"/>
      <c r="CO197" s="370"/>
    </row>
    <row r="198" spans="49:93" ht="12" customHeight="1">
      <c r="AW198" s="63"/>
      <c r="AX198" s="62"/>
      <c r="BB198" s="373"/>
      <c r="BC198" s="374"/>
      <c r="BD198" s="373"/>
      <c r="BE198" s="376"/>
      <c r="BF198" s="374"/>
      <c r="BG198" s="377" t="e">
        <f>IF(ISERROR($AY197),VLOOKUP($BB197,Entf,7,FALSE),VLOOKUP($BB197,Entm,8,FALSE))</f>
        <v>#N/A</v>
      </c>
      <c r="BH198" s="378"/>
      <c r="BI198" s="378"/>
      <c r="BJ198" s="378"/>
      <c r="BK198" s="378"/>
      <c r="BL198" s="379"/>
      <c r="BM198" s="373"/>
      <c r="BN198" s="374"/>
      <c r="BO198" s="380" t="e">
        <f>IF(ISERROR($AY197),VLOOKUP($BB197,Entf,9,FALSE),VLOOKUP($BB197,Entm,10,FALSE))</f>
        <v>#N/A</v>
      </c>
      <c r="BP198" s="381"/>
      <c r="BQ198" s="381"/>
      <c r="BR198" s="382"/>
      <c r="BS198" s="383" t="e">
        <f>IF(ISERROR($AY197),VLOOKUP($BB197,Entf,16,FALSE),VLOOKUP($BB197,Entm,17,FALSE))</f>
        <v>#N/A</v>
      </c>
      <c r="BT198" s="384"/>
      <c r="BU198" s="384"/>
      <c r="BV198" s="384"/>
      <c r="BW198" s="385"/>
      <c r="BX198" s="383" t="e">
        <f>IF(ISERROR($AY197),VLOOKUP($BB197,Entf,23,FALSE),VLOOKUP($BB197,Entm,24,FALSE))</f>
        <v>#N/A</v>
      </c>
      <c r="BY198" s="384"/>
      <c r="BZ198" s="384"/>
      <c r="CA198" s="384"/>
      <c r="CB198" s="385"/>
      <c r="CC198" s="383" t="e">
        <f>IF(ISERROR($AY197),VLOOKUP($BB197,Entf,30,FALSE),VLOOKUP($BB197,Entm,31,FALSE))</f>
        <v>#N/A</v>
      </c>
      <c r="CD198" s="384"/>
      <c r="CE198" s="384"/>
      <c r="CF198" s="384"/>
      <c r="CG198" s="385"/>
      <c r="CH198" s="383" t="e">
        <f>IF(ISERROR($AY197),VLOOKUP($BB197,Entf,33,FALSE),VLOOKUP($BB197,Entm,34,FALSE))</f>
        <v>#N/A</v>
      </c>
      <c r="CI198" s="384"/>
      <c r="CJ198" s="384"/>
      <c r="CK198" s="385"/>
      <c r="CL198" s="383" t="e">
        <f>IF(ISERROR($AY197),VLOOKUP($BB197,Entf,36,FALSE),VLOOKUP($BB197,Entm,37,FALSE))</f>
        <v>#N/A</v>
      </c>
      <c r="CM198" s="384"/>
      <c r="CN198" s="384"/>
      <c r="CO198" s="385"/>
    </row>
    <row r="199" spans="49:93" ht="12" customHeight="1">
      <c r="AW199" s="63"/>
      <c r="AX199" s="62"/>
      <c r="AY199" s="102" t="e">
        <f>VLOOKUP(1+AY197,$C$10:$C$160,1,FALSE)</f>
        <v>#N/A</v>
      </c>
      <c r="AZ199" s="102" t="e">
        <f>IF(ISERROR(AY199),VLOOKUP(1+AZ197,$D$10:$D$160,1,FALSE),0)</f>
        <v>#N/A</v>
      </c>
      <c r="BA199" s="102">
        <v>83</v>
      </c>
      <c r="BB199" s="371" t="e">
        <f>IF(ISERROR($AY199),VLOOKUP(AZ199,Entf,3,FALSE),VLOOKUP(AY199,Entm,4,FALSE))</f>
        <v>#N/A</v>
      </c>
      <c r="BC199" s="372"/>
      <c r="BD199" s="371" t="e">
        <f>IF(ISERROR($AY199),VLOOKUP($BB199,Entf,5,FALSE),VLOOKUP($BB199,Entm,6,FALSE))</f>
        <v>#N/A</v>
      </c>
      <c r="BE199" s="375"/>
      <c r="BF199" s="372"/>
      <c r="BG199" s="371" t="e">
        <f>IF(ISERROR($AY199),VLOOKUP($BB199,Entf,6,FALSE),VLOOKUP($BB199,Entm,7,FALSE))</f>
        <v>#N/A</v>
      </c>
      <c r="BH199" s="375"/>
      <c r="BI199" s="375"/>
      <c r="BJ199" s="375"/>
      <c r="BK199" s="375"/>
      <c r="BL199" s="372"/>
      <c r="BM199" s="371">
        <f>IF(ISERROR(AY199),IF(ISERROR(AZ199),"","女"),"男")</f>
      </c>
      <c r="BN199" s="372"/>
      <c r="BO199" s="386" t="e">
        <f>IF(ISERROR($AY199),VLOOKUP($BB199,Entf,37,FALSE),VLOOKUP($BB199,Entm,38,FALSE))</f>
        <v>#N/A</v>
      </c>
      <c r="BP199" s="387"/>
      <c r="BQ199" s="387"/>
      <c r="BR199" s="388"/>
      <c r="BS199" s="368" t="e">
        <f>IF(ISERROR($AY199),VLOOKUP($BB199,Entf,10,FALSE),VLOOKUP($BB199,Entm,11,FALSE))</f>
        <v>#N/A</v>
      </c>
      <c r="BT199" s="369"/>
      <c r="BU199" s="369"/>
      <c r="BV199" s="369"/>
      <c r="BW199" s="370"/>
      <c r="BX199" s="368" t="e">
        <f>IF(ISERROR($AY199),VLOOKUP($BB199,Entf,17,FALSE),VLOOKUP($BB199,Entm,18,FALSE))</f>
        <v>#N/A</v>
      </c>
      <c r="BY199" s="369"/>
      <c r="BZ199" s="369"/>
      <c r="CA199" s="369"/>
      <c r="CB199" s="370"/>
      <c r="CC199" s="368" t="e">
        <f>IF(ISERROR($AY199),VLOOKUP($BB199,Entf,24,FALSE),VLOOKUP($BB199,Entm,25,FALSE))</f>
        <v>#N/A</v>
      </c>
      <c r="CD199" s="369"/>
      <c r="CE199" s="369"/>
      <c r="CF199" s="369"/>
      <c r="CG199" s="370"/>
      <c r="CH199" s="368" t="e">
        <f>IF(ISERROR($AY199),VLOOKUP($BB199,Entf,31,FALSE),VLOOKUP($BB199,Entm,32,FALSE))</f>
        <v>#N/A</v>
      </c>
      <c r="CI199" s="369"/>
      <c r="CJ199" s="369"/>
      <c r="CK199" s="370"/>
      <c r="CL199" s="368" t="e">
        <f>IF(ISERROR($AY199),VLOOKUP($BB199,Entf,34,FALSE),VLOOKUP($BB199,Entm,35,FALSE))</f>
        <v>#N/A</v>
      </c>
      <c r="CM199" s="369"/>
      <c r="CN199" s="369"/>
      <c r="CO199" s="370"/>
    </row>
    <row r="200" spans="49:93" ht="12" customHeight="1">
      <c r="AW200" s="63"/>
      <c r="AX200" s="62"/>
      <c r="BB200" s="373"/>
      <c r="BC200" s="374"/>
      <c r="BD200" s="373"/>
      <c r="BE200" s="376"/>
      <c r="BF200" s="374"/>
      <c r="BG200" s="377" t="e">
        <f>IF(ISERROR($AY199),VLOOKUP($BB199,Entf,7,FALSE),VLOOKUP($BB199,Entm,8,FALSE))</f>
        <v>#N/A</v>
      </c>
      <c r="BH200" s="378"/>
      <c r="BI200" s="378"/>
      <c r="BJ200" s="378"/>
      <c r="BK200" s="378"/>
      <c r="BL200" s="379"/>
      <c r="BM200" s="373"/>
      <c r="BN200" s="374"/>
      <c r="BO200" s="380" t="e">
        <f>IF(ISERROR($AY199),VLOOKUP($BB199,Entf,9,FALSE),VLOOKUP($BB199,Entm,10,FALSE))</f>
        <v>#N/A</v>
      </c>
      <c r="BP200" s="381"/>
      <c r="BQ200" s="381"/>
      <c r="BR200" s="382"/>
      <c r="BS200" s="383" t="e">
        <f>IF(ISERROR($AY199),VLOOKUP($BB199,Entf,16,FALSE),VLOOKUP($BB199,Entm,17,FALSE))</f>
        <v>#N/A</v>
      </c>
      <c r="BT200" s="384"/>
      <c r="BU200" s="384"/>
      <c r="BV200" s="384"/>
      <c r="BW200" s="385"/>
      <c r="BX200" s="383" t="e">
        <f>IF(ISERROR($AY199),VLOOKUP($BB199,Entf,23,FALSE),VLOOKUP($BB199,Entm,24,FALSE))</f>
        <v>#N/A</v>
      </c>
      <c r="BY200" s="384"/>
      <c r="BZ200" s="384"/>
      <c r="CA200" s="384"/>
      <c r="CB200" s="385"/>
      <c r="CC200" s="383" t="e">
        <f>IF(ISERROR($AY199),VLOOKUP($BB199,Entf,30,FALSE),VLOOKUP($BB199,Entm,31,FALSE))</f>
        <v>#N/A</v>
      </c>
      <c r="CD200" s="384"/>
      <c r="CE200" s="384"/>
      <c r="CF200" s="384"/>
      <c r="CG200" s="385"/>
      <c r="CH200" s="383" t="e">
        <f>IF(ISERROR($AY199),VLOOKUP($BB199,Entf,33,FALSE),VLOOKUP($BB199,Entm,34,FALSE))</f>
        <v>#N/A</v>
      </c>
      <c r="CI200" s="384"/>
      <c r="CJ200" s="384"/>
      <c r="CK200" s="385"/>
      <c r="CL200" s="383" t="e">
        <f>IF(ISERROR($AY199),VLOOKUP($BB199,Entf,36,FALSE),VLOOKUP($BB199,Entm,37,FALSE))</f>
        <v>#N/A</v>
      </c>
      <c r="CM200" s="384"/>
      <c r="CN200" s="384"/>
      <c r="CO200" s="385"/>
    </row>
    <row r="201" spans="49:93" ht="12" customHeight="1">
      <c r="AW201" s="63"/>
      <c r="AX201" s="62"/>
      <c r="AY201" s="102" t="e">
        <f>VLOOKUP(1+AY199,$C$10:$C$160,1,FALSE)</f>
        <v>#N/A</v>
      </c>
      <c r="AZ201" s="102" t="e">
        <f>IF(ISERROR(AY201),VLOOKUP(1+AZ199,$D$10:$D$160,1,FALSE),0)</f>
        <v>#N/A</v>
      </c>
      <c r="BA201" s="102">
        <v>84</v>
      </c>
      <c r="BB201" s="371" t="e">
        <f>IF(ISERROR($AY201),VLOOKUP(AZ201,Entf,3,FALSE),VLOOKUP(AY201,Entm,4,FALSE))</f>
        <v>#N/A</v>
      </c>
      <c r="BC201" s="372"/>
      <c r="BD201" s="371" t="e">
        <f aca="true" t="shared" si="110" ref="BD201:BD209">IF(ISERROR($AY201),VLOOKUP($BB201,Entf,5,FALSE),VLOOKUP($BB201,Entm,6,FALSE))</f>
        <v>#N/A</v>
      </c>
      <c r="BE201" s="375"/>
      <c r="BF201" s="372"/>
      <c r="BG201" s="371" t="e">
        <f aca="true" t="shared" si="111" ref="BG201:BG209">IF(ISERROR($AY201),VLOOKUP($BB201,Entf,6,FALSE),VLOOKUP($BB201,Entm,7,FALSE))</f>
        <v>#N/A</v>
      </c>
      <c r="BH201" s="375"/>
      <c r="BI201" s="375"/>
      <c r="BJ201" s="375"/>
      <c r="BK201" s="375"/>
      <c r="BL201" s="372"/>
      <c r="BM201" s="371">
        <f>IF(ISERROR(AY201),IF(ISERROR(AZ201),"","女"),"男")</f>
      </c>
      <c r="BN201" s="372"/>
      <c r="BO201" s="386" t="e">
        <f>IF(ISERROR($AY201),VLOOKUP($BB201,Entf,37,FALSE),VLOOKUP($BB201,Entm,38,FALSE))</f>
        <v>#N/A</v>
      </c>
      <c r="BP201" s="387"/>
      <c r="BQ201" s="387"/>
      <c r="BR201" s="388"/>
      <c r="BS201" s="368" t="e">
        <f>IF(ISERROR($AY201),VLOOKUP($BB201,Entf,10,FALSE),VLOOKUP($BB201,Entm,11,FALSE))</f>
        <v>#N/A</v>
      </c>
      <c r="BT201" s="369"/>
      <c r="BU201" s="369"/>
      <c r="BV201" s="369"/>
      <c r="BW201" s="370"/>
      <c r="BX201" s="368" t="e">
        <f>IF(ISERROR($AY201),VLOOKUP($BB201,Entf,17,FALSE),VLOOKUP($BB201,Entm,18,FALSE))</f>
        <v>#N/A</v>
      </c>
      <c r="BY201" s="369"/>
      <c r="BZ201" s="369"/>
      <c r="CA201" s="369"/>
      <c r="CB201" s="370"/>
      <c r="CC201" s="368" t="e">
        <f>IF(ISERROR($AY201),VLOOKUP($BB201,Entf,24,FALSE),VLOOKUP($BB201,Entm,25,FALSE))</f>
        <v>#N/A</v>
      </c>
      <c r="CD201" s="369"/>
      <c r="CE201" s="369"/>
      <c r="CF201" s="369"/>
      <c r="CG201" s="370"/>
      <c r="CH201" s="368" t="e">
        <f>IF(ISERROR($AY201),VLOOKUP($BB201,Entf,31,FALSE),VLOOKUP($BB201,Entm,32,FALSE))</f>
        <v>#N/A</v>
      </c>
      <c r="CI201" s="369"/>
      <c r="CJ201" s="369"/>
      <c r="CK201" s="370"/>
      <c r="CL201" s="368" t="e">
        <f>IF(ISERROR($AY201),VLOOKUP($BB201,Entf,34,FALSE),VLOOKUP($BB201,Entm,35,FALSE))</f>
        <v>#N/A</v>
      </c>
      <c r="CM201" s="369"/>
      <c r="CN201" s="369"/>
      <c r="CO201" s="370"/>
    </row>
    <row r="202" spans="49:93" ht="12" customHeight="1">
      <c r="AW202" s="63"/>
      <c r="AX202" s="62"/>
      <c r="BB202" s="373"/>
      <c r="BC202" s="374"/>
      <c r="BD202" s="373"/>
      <c r="BE202" s="376"/>
      <c r="BF202" s="374"/>
      <c r="BG202" s="377" t="e">
        <f>IF(ISERROR($AY201),VLOOKUP($BB201,Entf,7,FALSE),VLOOKUP($BB201,Entm,8,FALSE))</f>
        <v>#N/A</v>
      </c>
      <c r="BH202" s="378"/>
      <c r="BI202" s="378"/>
      <c r="BJ202" s="378"/>
      <c r="BK202" s="378"/>
      <c r="BL202" s="379"/>
      <c r="BM202" s="373"/>
      <c r="BN202" s="374"/>
      <c r="BO202" s="380" t="e">
        <f>IF(ISERROR($AY201),VLOOKUP($BB201,Entf,9,FALSE),VLOOKUP($BB201,Entm,10,FALSE))</f>
        <v>#N/A</v>
      </c>
      <c r="BP202" s="381"/>
      <c r="BQ202" s="381"/>
      <c r="BR202" s="382"/>
      <c r="BS202" s="383" t="e">
        <f>IF(ISERROR($AY201),VLOOKUP($BB201,Entf,16,FALSE),VLOOKUP($BB201,Entm,17,FALSE))</f>
        <v>#N/A</v>
      </c>
      <c r="BT202" s="384"/>
      <c r="BU202" s="384"/>
      <c r="BV202" s="384"/>
      <c r="BW202" s="385"/>
      <c r="BX202" s="383" t="e">
        <f>IF(ISERROR($AY201),VLOOKUP($BB201,Entf,23,FALSE),VLOOKUP($BB201,Entm,24,FALSE))</f>
        <v>#N/A</v>
      </c>
      <c r="BY202" s="384"/>
      <c r="BZ202" s="384"/>
      <c r="CA202" s="384"/>
      <c r="CB202" s="385"/>
      <c r="CC202" s="383" t="e">
        <f>IF(ISERROR($AY201),VLOOKUP($BB201,Entf,30,FALSE),VLOOKUP($BB201,Entm,31,FALSE))</f>
        <v>#N/A</v>
      </c>
      <c r="CD202" s="384"/>
      <c r="CE202" s="384"/>
      <c r="CF202" s="384"/>
      <c r="CG202" s="385"/>
      <c r="CH202" s="383" t="e">
        <f>IF(ISERROR($AY201),VLOOKUP($BB201,Entf,33,FALSE),VLOOKUP($BB201,Entm,34,FALSE))</f>
        <v>#N/A</v>
      </c>
      <c r="CI202" s="384"/>
      <c r="CJ202" s="384"/>
      <c r="CK202" s="385"/>
      <c r="CL202" s="383" t="e">
        <f>IF(ISERROR($AY201),VLOOKUP($BB201,Entf,36,FALSE),VLOOKUP($BB201,Entm,37,FALSE))</f>
        <v>#N/A</v>
      </c>
      <c r="CM202" s="384"/>
      <c r="CN202" s="384"/>
      <c r="CO202" s="385"/>
    </row>
    <row r="203" spans="49:93" ht="12" customHeight="1">
      <c r="AW203" s="63"/>
      <c r="AX203" s="62"/>
      <c r="AY203" s="102" t="e">
        <f>VLOOKUP(1+AY201,$C$10:$C$160,1,FALSE)</f>
        <v>#N/A</v>
      </c>
      <c r="AZ203" s="102" t="e">
        <f>IF(ISERROR(AY203),VLOOKUP(1+AZ201,$D$10:$D$160,1,FALSE),0)</f>
        <v>#N/A</v>
      </c>
      <c r="BA203" s="102">
        <v>85</v>
      </c>
      <c r="BB203" s="371" t="e">
        <f>IF(ISERROR($AY203),VLOOKUP(AZ203,Entf,3,FALSE),VLOOKUP(AY203,Entm,4,FALSE))</f>
        <v>#N/A</v>
      </c>
      <c r="BC203" s="372"/>
      <c r="BD203" s="371" t="e">
        <f t="shared" si="110"/>
        <v>#N/A</v>
      </c>
      <c r="BE203" s="375"/>
      <c r="BF203" s="372"/>
      <c r="BG203" s="371" t="e">
        <f t="shared" si="111"/>
        <v>#N/A</v>
      </c>
      <c r="BH203" s="375"/>
      <c r="BI203" s="375"/>
      <c r="BJ203" s="375"/>
      <c r="BK203" s="375"/>
      <c r="BL203" s="372"/>
      <c r="BM203" s="371">
        <f>IF(ISERROR(AY203),IF(ISERROR(AZ203),"","女"),"男")</f>
      </c>
      <c r="BN203" s="372"/>
      <c r="BO203" s="386" t="e">
        <f>IF(ISERROR($AY203),VLOOKUP($BB203,Entf,37,FALSE),VLOOKUP($BB203,Entm,38,FALSE))</f>
        <v>#N/A</v>
      </c>
      <c r="BP203" s="387"/>
      <c r="BQ203" s="387"/>
      <c r="BR203" s="388"/>
      <c r="BS203" s="368" t="e">
        <f>IF(ISERROR($AY203),VLOOKUP($BB203,Entf,10,FALSE),VLOOKUP($BB203,Entm,11,FALSE))</f>
        <v>#N/A</v>
      </c>
      <c r="BT203" s="369"/>
      <c r="BU203" s="369"/>
      <c r="BV203" s="369"/>
      <c r="BW203" s="370"/>
      <c r="BX203" s="368" t="e">
        <f>IF(ISERROR($AY203),VLOOKUP($BB203,Entf,17,FALSE),VLOOKUP($BB203,Entm,18,FALSE))</f>
        <v>#N/A</v>
      </c>
      <c r="BY203" s="369"/>
      <c r="BZ203" s="369"/>
      <c r="CA203" s="369"/>
      <c r="CB203" s="370"/>
      <c r="CC203" s="368" t="e">
        <f>IF(ISERROR($AY203),VLOOKUP($BB203,Entf,24,FALSE),VLOOKUP($BB203,Entm,25,FALSE))</f>
        <v>#N/A</v>
      </c>
      <c r="CD203" s="369"/>
      <c r="CE203" s="369"/>
      <c r="CF203" s="369"/>
      <c r="CG203" s="370"/>
      <c r="CH203" s="368" t="e">
        <f>IF(ISERROR($AY203),VLOOKUP($BB203,Entf,31,FALSE),VLOOKUP($BB203,Entm,32,FALSE))</f>
        <v>#N/A</v>
      </c>
      <c r="CI203" s="369"/>
      <c r="CJ203" s="369"/>
      <c r="CK203" s="370"/>
      <c r="CL203" s="368" t="e">
        <f>IF(ISERROR($AY203),VLOOKUP($BB203,Entf,34,FALSE),VLOOKUP($BB203,Entm,35,FALSE))</f>
        <v>#N/A</v>
      </c>
      <c r="CM203" s="369"/>
      <c r="CN203" s="369"/>
      <c r="CO203" s="370"/>
    </row>
    <row r="204" spans="49:93" ht="12" customHeight="1">
      <c r="AW204" s="63"/>
      <c r="AX204" s="62"/>
      <c r="BB204" s="373"/>
      <c r="BC204" s="374"/>
      <c r="BD204" s="373"/>
      <c r="BE204" s="376"/>
      <c r="BF204" s="374"/>
      <c r="BG204" s="377" t="e">
        <f>IF(ISERROR($AY203),VLOOKUP($BB203,Entf,7,FALSE),VLOOKUP($BB203,Entm,8,FALSE))</f>
        <v>#N/A</v>
      </c>
      <c r="BH204" s="378"/>
      <c r="BI204" s="378"/>
      <c r="BJ204" s="378"/>
      <c r="BK204" s="378"/>
      <c r="BL204" s="379"/>
      <c r="BM204" s="373"/>
      <c r="BN204" s="374"/>
      <c r="BO204" s="380" t="e">
        <f>IF(ISERROR($AY203),VLOOKUP($BB203,Entf,9,FALSE),VLOOKUP($BB203,Entm,10,FALSE))</f>
        <v>#N/A</v>
      </c>
      <c r="BP204" s="381"/>
      <c r="BQ204" s="381"/>
      <c r="BR204" s="382"/>
      <c r="BS204" s="383" t="e">
        <f>IF(ISERROR($AY203),VLOOKUP($BB203,Entf,16,FALSE),VLOOKUP($BB203,Entm,17,FALSE))</f>
        <v>#N/A</v>
      </c>
      <c r="BT204" s="384"/>
      <c r="BU204" s="384"/>
      <c r="BV204" s="384"/>
      <c r="BW204" s="385"/>
      <c r="BX204" s="383" t="e">
        <f>IF(ISERROR($AY203),VLOOKUP($BB203,Entf,23,FALSE),VLOOKUP($BB203,Entm,24,FALSE))</f>
        <v>#N/A</v>
      </c>
      <c r="BY204" s="384"/>
      <c r="BZ204" s="384"/>
      <c r="CA204" s="384"/>
      <c r="CB204" s="385"/>
      <c r="CC204" s="383" t="e">
        <f>IF(ISERROR($AY203),VLOOKUP($BB203,Entf,30,FALSE),VLOOKUP($BB203,Entm,31,FALSE))</f>
        <v>#N/A</v>
      </c>
      <c r="CD204" s="384"/>
      <c r="CE204" s="384"/>
      <c r="CF204" s="384"/>
      <c r="CG204" s="385"/>
      <c r="CH204" s="383" t="e">
        <f>IF(ISERROR($AY203),VLOOKUP($BB203,Entf,33,FALSE),VLOOKUP($BB203,Entm,34,FALSE))</f>
        <v>#N/A</v>
      </c>
      <c r="CI204" s="384"/>
      <c r="CJ204" s="384"/>
      <c r="CK204" s="385"/>
      <c r="CL204" s="383" t="e">
        <f>IF(ISERROR($AY203),VLOOKUP($BB203,Entf,36,FALSE),VLOOKUP($BB203,Entm,37,FALSE))</f>
        <v>#N/A</v>
      </c>
      <c r="CM204" s="384"/>
      <c r="CN204" s="384"/>
      <c r="CO204" s="385"/>
    </row>
    <row r="205" spans="49:93" ht="12" customHeight="1">
      <c r="AW205" s="63"/>
      <c r="AX205" s="62"/>
      <c r="AY205" s="102" t="e">
        <f>VLOOKUP(1+AY203,$C$10:$C$160,1,FALSE)</f>
        <v>#N/A</v>
      </c>
      <c r="AZ205" s="102" t="e">
        <f>IF(ISERROR(AY205),VLOOKUP(1+AZ203,$D$10:$D$160,1,FALSE),0)</f>
        <v>#N/A</v>
      </c>
      <c r="BA205" s="102">
        <v>86</v>
      </c>
      <c r="BB205" s="371" t="e">
        <f>IF(ISERROR($AY205),VLOOKUP(AZ205,Entf,3,FALSE),VLOOKUP(AY205,Entm,4,FALSE))</f>
        <v>#N/A</v>
      </c>
      <c r="BC205" s="372"/>
      <c r="BD205" s="371" t="e">
        <f t="shared" si="110"/>
        <v>#N/A</v>
      </c>
      <c r="BE205" s="375"/>
      <c r="BF205" s="372"/>
      <c r="BG205" s="371" t="e">
        <f t="shared" si="111"/>
        <v>#N/A</v>
      </c>
      <c r="BH205" s="375"/>
      <c r="BI205" s="375"/>
      <c r="BJ205" s="375"/>
      <c r="BK205" s="375"/>
      <c r="BL205" s="372"/>
      <c r="BM205" s="371">
        <f>IF(ISERROR(AY205),IF(ISERROR(AZ205),"","女"),"男")</f>
      </c>
      <c r="BN205" s="372"/>
      <c r="BO205" s="386" t="e">
        <f>IF(ISERROR($AY205),VLOOKUP($BB205,Entf,37,FALSE),VLOOKUP($BB205,Entm,38,FALSE))</f>
        <v>#N/A</v>
      </c>
      <c r="BP205" s="387"/>
      <c r="BQ205" s="387"/>
      <c r="BR205" s="388"/>
      <c r="BS205" s="368" t="e">
        <f>IF(ISERROR($AY205),VLOOKUP($BB205,Entf,10,FALSE),VLOOKUP($BB205,Entm,11,FALSE))</f>
        <v>#N/A</v>
      </c>
      <c r="BT205" s="369"/>
      <c r="BU205" s="369"/>
      <c r="BV205" s="369"/>
      <c r="BW205" s="370"/>
      <c r="BX205" s="368" t="e">
        <f>IF(ISERROR($AY205),VLOOKUP($BB205,Entf,17,FALSE),VLOOKUP($BB205,Entm,18,FALSE))</f>
        <v>#N/A</v>
      </c>
      <c r="BY205" s="369"/>
      <c r="BZ205" s="369"/>
      <c r="CA205" s="369"/>
      <c r="CB205" s="370"/>
      <c r="CC205" s="368" t="e">
        <f>IF(ISERROR($AY205),VLOOKUP($BB205,Entf,24,FALSE),VLOOKUP($BB205,Entm,25,FALSE))</f>
        <v>#N/A</v>
      </c>
      <c r="CD205" s="369"/>
      <c r="CE205" s="369"/>
      <c r="CF205" s="369"/>
      <c r="CG205" s="370"/>
      <c r="CH205" s="368" t="e">
        <f>IF(ISERROR($AY205),VLOOKUP($BB205,Entf,31,FALSE),VLOOKUP($BB205,Entm,32,FALSE))</f>
        <v>#N/A</v>
      </c>
      <c r="CI205" s="369"/>
      <c r="CJ205" s="369"/>
      <c r="CK205" s="370"/>
      <c r="CL205" s="368" t="e">
        <f>IF(ISERROR($AY205),VLOOKUP($BB205,Entf,34,FALSE),VLOOKUP($BB205,Entm,35,FALSE))</f>
        <v>#N/A</v>
      </c>
      <c r="CM205" s="369"/>
      <c r="CN205" s="369"/>
      <c r="CO205" s="370"/>
    </row>
    <row r="206" spans="49:93" ht="12" customHeight="1">
      <c r="AW206" s="63"/>
      <c r="AX206" s="62"/>
      <c r="BB206" s="373"/>
      <c r="BC206" s="374"/>
      <c r="BD206" s="373"/>
      <c r="BE206" s="376"/>
      <c r="BF206" s="374"/>
      <c r="BG206" s="377" t="e">
        <f>IF(ISERROR($AY205),VLOOKUP($BB205,Entf,7,FALSE),VLOOKUP($BB205,Entm,8,FALSE))</f>
        <v>#N/A</v>
      </c>
      <c r="BH206" s="378"/>
      <c r="BI206" s="378"/>
      <c r="BJ206" s="378"/>
      <c r="BK206" s="378"/>
      <c r="BL206" s="379"/>
      <c r="BM206" s="373"/>
      <c r="BN206" s="374"/>
      <c r="BO206" s="380" t="e">
        <f>IF(ISERROR($AY205),VLOOKUP($BB205,Entf,9,FALSE),VLOOKUP($BB205,Entm,10,FALSE))</f>
        <v>#N/A</v>
      </c>
      <c r="BP206" s="381"/>
      <c r="BQ206" s="381"/>
      <c r="BR206" s="382"/>
      <c r="BS206" s="383" t="e">
        <f>IF(ISERROR($AY205),VLOOKUP($BB205,Entf,16,FALSE),VLOOKUP($BB205,Entm,17,FALSE))</f>
        <v>#N/A</v>
      </c>
      <c r="BT206" s="384"/>
      <c r="BU206" s="384"/>
      <c r="BV206" s="384"/>
      <c r="BW206" s="385"/>
      <c r="BX206" s="383" t="e">
        <f>IF(ISERROR($AY205),VLOOKUP($BB205,Entf,23,FALSE),VLOOKUP($BB205,Entm,24,FALSE))</f>
        <v>#N/A</v>
      </c>
      <c r="BY206" s="384"/>
      <c r="BZ206" s="384"/>
      <c r="CA206" s="384"/>
      <c r="CB206" s="385"/>
      <c r="CC206" s="383" t="e">
        <f>IF(ISERROR($AY205),VLOOKUP($BB205,Entf,30,FALSE),VLOOKUP($BB205,Entm,31,FALSE))</f>
        <v>#N/A</v>
      </c>
      <c r="CD206" s="384"/>
      <c r="CE206" s="384"/>
      <c r="CF206" s="384"/>
      <c r="CG206" s="385"/>
      <c r="CH206" s="383" t="e">
        <f>IF(ISERROR($AY205),VLOOKUP($BB205,Entf,33,FALSE),VLOOKUP($BB205,Entm,34,FALSE))</f>
        <v>#N/A</v>
      </c>
      <c r="CI206" s="384"/>
      <c r="CJ206" s="384"/>
      <c r="CK206" s="385"/>
      <c r="CL206" s="383" t="e">
        <f>IF(ISERROR($AY205),VLOOKUP($BB205,Entf,36,FALSE),VLOOKUP($BB205,Entm,37,FALSE))</f>
        <v>#N/A</v>
      </c>
      <c r="CM206" s="384"/>
      <c r="CN206" s="384"/>
      <c r="CO206" s="385"/>
    </row>
    <row r="207" spans="51:93" ht="12" customHeight="1">
      <c r="AY207" s="102" t="e">
        <f>VLOOKUP(1+AY205,$C$10:$C$160,1,FALSE)</f>
        <v>#N/A</v>
      </c>
      <c r="AZ207" s="102" t="e">
        <f>IF(ISERROR(AY207),VLOOKUP(1+AZ205,$D$10:$D$160,1,FALSE),0)</f>
        <v>#N/A</v>
      </c>
      <c r="BA207" s="102">
        <v>87</v>
      </c>
      <c r="BB207" s="371" t="e">
        <f>IF(ISERROR($AY207),VLOOKUP(AZ207,Entf,3,FALSE),VLOOKUP(AY207,Entm,4,FALSE))</f>
        <v>#N/A</v>
      </c>
      <c r="BC207" s="372"/>
      <c r="BD207" s="371" t="e">
        <f t="shared" si="110"/>
        <v>#N/A</v>
      </c>
      <c r="BE207" s="375"/>
      <c r="BF207" s="372"/>
      <c r="BG207" s="371" t="e">
        <f t="shared" si="111"/>
        <v>#N/A</v>
      </c>
      <c r="BH207" s="375"/>
      <c r="BI207" s="375"/>
      <c r="BJ207" s="375"/>
      <c r="BK207" s="375"/>
      <c r="BL207" s="372"/>
      <c r="BM207" s="371">
        <f>IF(ISERROR(AY207),IF(ISERROR(AZ207),"","女"),"男")</f>
      </c>
      <c r="BN207" s="372"/>
      <c r="BO207" s="386" t="e">
        <f>IF(ISERROR($AY207),VLOOKUP($BB207,Entf,37,FALSE),VLOOKUP($BB207,Entm,38,FALSE))</f>
        <v>#N/A</v>
      </c>
      <c r="BP207" s="387"/>
      <c r="BQ207" s="387"/>
      <c r="BR207" s="388"/>
      <c r="BS207" s="368" t="e">
        <f>IF(ISERROR($AY207),VLOOKUP($BB207,Entf,10,FALSE),VLOOKUP($BB207,Entm,11,FALSE))</f>
        <v>#N/A</v>
      </c>
      <c r="BT207" s="369"/>
      <c r="BU207" s="369"/>
      <c r="BV207" s="369"/>
      <c r="BW207" s="370"/>
      <c r="BX207" s="368" t="e">
        <f>IF(ISERROR($AY207),VLOOKUP($BB207,Entf,17,FALSE),VLOOKUP($BB207,Entm,18,FALSE))</f>
        <v>#N/A</v>
      </c>
      <c r="BY207" s="369"/>
      <c r="BZ207" s="369"/>
      <c r="CA207" s="369"/>
      <c r="CB207" s="370"/>
      <c r="CC207" s="368" t="e">
        <f>IF(ISERROR($AY207),VLOOKUP($BB207,Entf,24,FALSE),VLOOKUP($BB207,Entm,25,FALSE))</f>
        <v>#N/A</v>
      </c>
      <c r="CD207" s="369"/>
      <c r="CE207" s="369"/>
      <c r="CF207" s="369"/>
      <c r="CG207" s="370"/>
      <c r="CH207" s="368" t="e">
        <f>IF(ISERROR($AY207),VLOOKUP($BB207,Entf,31,FALSE),VLOOKUP($BB207,Entm,32,FALSE))</f>
        <v>#N/A</v>
      </c>
      <c r="CI207" s="369"/>
      <c r="CJ207" s="369"/>
      <c r="CK207" s="370"/>
      <c r="CL207" s="368" t="e">
        <f>IF(ISERROR($AY207),VLOOKUP($BB207,Entf,34,FALSE),VLOOKUP($BB207,Entm,35,FALSE))</f>
        <v>#N/A</v>
      </c>
      <c r="CM207" s="369"/>
      <c r="CN207" s="369"/>
      <c r="CO207" s="370"/>
    </row>
    <row r="208" spans="54:93" ht="12" customHeight="1">
      <c r="BB208" s="373"/>
      <c r="BC208" s="374"/>
      <c r="BD208" s="373"/>
      <c r="BE208" s="376"/>
      <c r="BF208" s="374"/>
      <c r="BG208" s="377" t="e">
        <f>IF(ISERROR($AY207),VLOOKUP($BB207,Entf,7,FALSE),VLOOKUP($BB207,Entm,8,FALSE))</f>
        <v>#N/A</v>
      </c>
      <c r="BH208" s="378"/>
      <c r="BI208" s="378"/>
      <c r="BJ208" s="378"/>
      <c r="BK208" s="378"/>
      <c r="BL208" s="379"/>
      <c r="BM208" s="373"/>
      <c r="BN208" s="374"/>
      <c r="BO208" s="380" t="e">
        <f>IF(ISERROR($AY207),VLOOKUP($BB207,Entf,9,FALSE),VLOOKUP($BB207,Entm,10,FALSE))</f>
        <v>#N/A</v>
      </c>
      <c r="BP208" s="381"/>
      <c r="BQ208" s="381"/>
      <c r="BR208" s="382"/>
      <c r="BS208" s="383" t="e">
        <f>IF(ISERROR($AY207),VLOOKUP($BB207,Entf,16,FALSE),VLOOKUP($BB207,Entm,17,FALSE))</f>
        <v>#N/A</v>
      </c>
      <c r="BT208" s="384"/>
      <c r="BU208" s="384"/>
      <c r="BV208" s="384"/>
      <c r="BW208" s="385"/>
      <c r="BX208" s="383" t="e">
        <f>IF(ISERROR($AY207),VLOOKUP($BB207,Entf,23,FALSE),VLOOKUP($BB207,Entm,24,FALSE))</f>
        <v>#N/A</v>
      </c>
      <c r="BY208" s="384"/>
      <c r="BZ208" s="384"/>
      <c r="CA208" s="384"/>
      <c r="CB208" s="385"/>
      <c r="CC208" s="383" t="e">
        <f>IF(ISERROR($AY207),VLOOKUP($BB207,Entf,30,FALSE),VLOOKUP($BB207,Entm,31,FALSE))</f>
        <v>#N/A</v>
      </c>
      <c r="CD208" s="384"/>
      <c r="CE208" s="384"/>
      <c r="CF208" s="384"/>
      <c r="CG208" s="385"/>
      <c r="CH208" s="383" t="e">
        <f>IF(ISERROR($AY207),VLOOKUP($BB207,Entf,33,FALSE),VLOOKUP($BB207,Entm,34,FALSE))</f>
        <v>#N/A</v>
      </c>
      <c r="CI208" s="384"/>
      <c r="CJ208" s="384"/>
      <c r="CK208" s="385"/>
      <c r="CL208" s="383" t="e">
        <f>IF(ISERROR($AY207),VLOOKUP($BB207,Entf,36,FALSE),VLOOKUP($BB207,Entm,37,FALSE))</f>
        <v>#N/A</v>
      </c>
      <c r="CM208" s="384"/>
      <c r="CN208" s="384"/>
      <c r="CO208" s="385"/>
    </row>
    <row r="209" spans="51:93" ht="12" customHeight="1">
      <c r="AY209" s="102" t="e">
        <f>VLOOKUP(1+AY207,$C$10:$C$160,1,FALSE)</f>
        <v>#N/A</v>
      </c>
      <c r="AZ209" s="102" t="e">
        <f>IF(ISERROR(AY209),VLOOKUP(1+AZ207,$D$10:$D$160,1,FALSE),0)</f>
        <v>#N/A</v>
      </c>
      <c r="BA209" s="102">
        <v>88</v>
      </c>
      <c r="BB209" s="371" t="e">
        <f>IF(ISERROR($AY209),VLOOKUP(AZ209,Entf,3,FALSE),VLOOKUP(AY209,Entm,4,FALSE))</f>
        <v>#N/A</v>
      </c>
      <c r="BC209" s="372"/>
      <c r="BD209" s="371" t="e">
        <f t="shared" si="110"/>
        <v>#N/A</v>
      </c>
      <c r="BE209" s="375"/>
      <c r="BF209" s="372"/>
      <c r="BG209" s="371" t="e">
        <f t="shared" si="111"/>
        <v>#N/A</v>
      </c>
      <c r="BH209" s="375"/>
      <c r="BI209" s="375"/>
      <c r="BJ209" s="375"/>
      <c r="BK209" s="375"/>
      <c r="BL209" s="372"/>
      <c r="BM209" s="371">
        <f>IF(ISERROR(AY209),IF(ISERROR(AZ209),"","女"),"男")</f>
      </c>
      <c r="BN209" s="372"/>
      <c r="BO209" s="386" t="e">
        <f>IF(ISERROR($AY209),VLOOKUP($BB209,Entf,37,FALSE),VLOOKUP($BB209,Entm,38,FALSE))</f>
        <v>#N/A</v>
      </c>
      <c r="BP209" s="387"/>
      <c r="BQ209" s="387"/>
      <c r="BR209" s="388"/>
      <c r="BS209" s="368" t="e">
        <f>IF(ISERROR($AY209),VLOOKUP($BB209,Entf,10,FALSE),VLOOKUP($BB209,Entm,11,FALSE))</f>
        <v>#N/A</v>
      </c>
      <c r="BT209" s="369"/>
      <c r="BU209" s="369"/>
      <c r="BV209" s="369"/>
      <c r="BW209" s="370"/>
      <c r="BX209" s="368" t="e">
        <f>IF(ISERROR($AY209),VLOOKUP($BB209,Entf,17,FALSE),VLOOKUP($BB209,Entm,18,FALSE))</f>
        <v>#N/A</v>
      </c>
      <c r="BY209" s="369"/>
      <c r="BZ209" s="369"/>
      <c r="CA209" s="369"/>
      <c r="CB209" s="370"/>
      <c r="CC209" s="368" t="e">
        <f>IF(ISERROR($AY209),VLOOKUP($BB209,Entf,24,FALSE),VLOOKUP($BB209,Entm,25,FALSE))</f>
        <v>#N/A</v>
      </c>
      <c r="CD209" s="369"/>
      <c r="CE209" s="369"/>
      <c r="CF209" s="369"/>
      <c r="CG209" s="370"/>
      <c r="CH209" s="368" t="e">
        <f>IF(ISERROR($AY209),VLOOKUP($BB209,Entf,31,FALSE),VLOOKUP($BB209,Entm,32,FALSE))</f>
        <v>#N/A</v>
      </c>
      <c r="CI209" s="369"/>
      <c r="CJ209" s="369"/>
      <c r="CK209" s="370"/>
      <c r="CL209" s="368" t="e">
        <f>IF(ISERROR($AY209),VLOOKUP($BB209,Entf,34,FALSE),VLOOKUP($BB209,Entm,35,FALSE))</f>
        <v>#N/A</v>
      </c>
      <c r="CM209" s="369"/>
      <c r="CN209" s="369"/>
      <c r="CO209" s="370"/>
    </row>
    <row r="210" spans="54:93" ht="12" customHeight="1">
      <c r="BB210" s="373"/>
      <c r="BC210" s="374"/>
      <c r="BD210" s="373"/>
      <c r="BE210" s="376"/>
      <c r="BF210" s="374"/>
      <c r="BG210" s="377" t="e">
        <f>IF(ISERROR($AY209),VLOOKUP($BB209,Entf,7,FALSE),VLOOKUP($BB209,Entm,8,FALSE))</f>
        <v>#N/A</v>
      </c>
      <c r="BH210" s="378"/>
      <c r="BI210" s="378"/>
      <c r="BJ210" s="378"/>
      <c r="BK210" s="378"/>
      <c r="BL210" s="379"/>
      <c r="BM210" s="373"/>
      <c r="BN210" s="374"/>
      <c r="BO210" s="380" t="e">
        <f>IF(ISERROR($AY209),VLOOKUP($BB209,Entf,9,FALSE),VLOOKUP($BB209,Entm,10,FALSE))</f>
        <v>#N/A</v>
      </c>
      <c r="BP210" s="381"/>
      <c r="BQ210" s="381"/>
      <c r="BR210" s="382"/>
      <c r="BS210" s="383" t="e">
        <f>IF(ISERROR($AY209),VLOOKUP($BB209,Entf,16,FALSE),VLOOKUP($BB209,Entm,17,FALSE))</f>
        <v>#N/A</v>
      </c>
      <c r="BT210" s="384"/>
      <c r="BU210" s="384"/>
      <c r="BV210" s="384"/>
      <c r="BW210" s="385"/>
      <c r="BX210" s="383" t="e">
        <f>IF(ISERROR($AY209),VLOOKUP($BB209,Entf,23,FALSE),VLOOKUP($BB209,Entm,24,FALSE))</f>
        <v>#N/A</v>
      </c>
      <c r="BY210" s="384"/>
      <c r="BZ210" s="384"/>
      <c r="CA210" s="384"/>
      <c r="CB210" s="385"/>
      <c r="CC210" s="383" t="e">
        <f>IF(ISERROR($AY209),VLOOKUP($BB209,Entf,30,FALSE),VLOOKUP($BB209,Entm,31,FALSE))</f>
        <v>#N/A</v>
      </c>
      <c r="CD210" s="384"/>
      <c r="CE210" s="384"/>
      <c r="CF210" s="384"/>
      <c r="CG210" s="385"/>
      <c r="CH210" s="383" t="e">
        <f>IF(ISERROR($AY209),VLOOKUP($BB209,Entf,33,FALSE),VLOOKUP($BB209,Entm,34,FALSE))</f>
        <v>#N/A</v>
      </c>
      <c r="CI210" s="384"/>
      <c r="CJ210" s="384"/>
      <c r="CK210" s="385"/>
      <c r="CL210" s="383" t="e">
        <f>IF(ISERROR($AY209),VLOOKUP($BB209,Entf,36,FALSE),VLOOKUP($BB209,Entm,37,FALSE))</f>
        <v>#N/A</v>
      </c>
      <c r="CM210" s="384"/>
      <c r="CN210" s="384"/>
      <c r="CO210" s="385"/>
    </row>
    <row r="211" spans="54:75" ht="12" customHeight="1">
      <c r="BB211" s="352" t="s">
        <v>227</v>
      </c>
      <c r="BC211" s="353" t="s">
        <v>228</v>
      </c>
      <c r="BD211" s="353"/>
      <c r="BE211" s="354">
        <f>BE162</f>
        <v>0</v>
      </c>
      <c r="BF211" s="355"/>
      <c r="BG211" s="355"/>
      <c r="BH211" s="355"/>
      <c r="BI211" s="355"/>
      <c r="BJ211" s="355"/>
      <c r="BK211" s="355"/>
      <c r="BL211" s="356"/>
      <c r="BM211" s="353" t="s">
        <v>229</v>
      </c>
      <c r="BN211" s="353"/>
      <c r="BO211" s="354">
        <f>BO162</f>
        <v>0</v>
      </c>
      <c r="BP211" s="355"/>
      <c r="BQ211" s="355"/>
      <c r="BR211" s="355"/>
      <c r="BS211" s="355"/>
      <c r="BT211" s="355"/>
      <c r="BU211" s="355"/>
      <c r="BV211" s="355"/>
      <c r="BW211" s="356"/>
    </row>
    <row r="212" spans="54:75" ht="12" customHeight="1">
      <c r="BB212" s="352"/>
      <c r="BC212" s="353"/>
      <c r="BD212" s="353"/>
      <c r="BE212" s="357"/>
      <c r="BF212" s="358"/>
      <c r="BG212" s="358"/>
      <c r="BH212" s="358"/>
      <c r="BI212" s="358"/>
      <c r="BJ212" s="358"/>
      <c r="BK212" s="358"/>
      <c r="BL212" s="359"/>
      <c r="BM212" s="353"/>
      <c r="BN212" s="353"/>
      <c r="BO212" s="357"/>
      <c r="BP212" s="358"/>
      <c r="BQ212" s="358"/>
      <c r="BR212" s="358"/>
      <c r="BS212" s="358"/>
      <c r="BT212" s="358"/>
      <c r="BU212" s="358"/>
      <c r="BV212" s="358"/>
      <c r="BW212" s="359"/>
    </row>
    <row r="213" spans="54:75" ht="12" customHeight="1">
      <c r="BB213" s="352"/>
      <c r="BC213" s="353" t="s">
        <v>230</v>
      </c>
      <c r="BD213" s="353"/>
      <c r="BE213" s="354">
        <f>BE164</f>
        <v>0</v>
      </c>
      <c r="BF213" s="355"/>
      <c r="BG213" s="355"/>
      <c r="BH213" s="355"/>
      <c r="BI213" s="355"/>
      <c r="BJ213" s="355"/>
      <c r="BK213" s="355"/>
      <c r="BL213" s="356"/>
      <c r="BM213" s="353" t="s">
        <v>231</v>
      </c>
      <c r="BN213" s="353"/>
      <c r="BO213" s="354">
        <f>BO164</f>
        <v>0</v>
      </c>
      <c r="BP213" s="355"/>
      <c r="BQ213" s="355"/>
      <c r="BR213" s="355"/>
      <c r="BS213" s="355"/>
      <c r="BT213" s="355"/>
      <c r="BU213" s="355"/>
      <c r="BV213" s="355"/>
      <c r="BW213" s="356"/>
    </row>
    <row r="214" spans="54:75" ht="12" customHeight="1">
      <c r="BB214" s="352"/>
      <c r="BC214" s="353"/>
      <c r="BD214" s="353"/>
      <c r="BE214" s="357"/>
      <c r="BF214" s="358"/>
      <c r="BG214" s="358"/>
      <c r="BH214" s="358"/>
      <c r="BI214" s="358"/>
      <c r="BJ214" s="358"/>
      <c r="BK214" s="358"/>
      <c r="BL214" s="359"/>
      <c r="BM214" s="353"/>
      <c r="BN214" s="353"/>
      <c r="BO214" s="357"/>
      <c r="BP214" s="358"/>
      <c r="BQ214" s="358"/>
      <c r="BR214" s="358"/>
      <c r="BS214" s="358"/>
      <c r="BT214" s="358"/>
      <c r="BU214" s="358"/>
      <c r="BV214" s="358"/>
      <c r="BW214" s="359"/>
    </row>
    <row r="215" ht="12" customHeight="1">
      <c r="AX215" s="62"/>
    </row>
    <row r="216" spans="50:93" ht="12" customHeight="1">
      <c r="AX216" s="62"/>
      <c r="AY216" s="102" t="e">
        <f>VLOOKUP(1+AY209,$C$10:$C$160,1,FALSE)</f>
        <v>#N/A</v>
      </c>
      <c r="AZ216" s="102" t="e">
        <f>IF(ISERROR(AY216),VLOOKUP(1+AZ209,$D$10:$D$160,1,FALSE),0)</f>
        <v>#N/A</v>
      </c>
      <c r="BA216" s="102">
        <v>89</v>
      </c>
      <c r="BB216" s="371" t="e">
        <f>IF(ISERROR($AY216),VLOOKUP(AZ216,Entf,3,FALSE),VLOOKUP(AY216,Entm,4,FALSE))</f>
        <v>#N/A</v>
      </c>
      <c r="BC216" s="372"/>
      <c r="BD216" s="371" t="e">
        <f>IF(ISERROR($AY216),VLOOKUP($BB216,Entf,5,FALSE),VLOOKUP($BB216,Entm,6,FALSE))</f>
        <v>#N/A</v>
      </c>
      <c r="BE216" s="375"/>
      <c r="BF216" s="372"/>
      <c r="BG216" s="371" t="e">
        <f>IF(ISERROR($AY216),VLOOKUP($BB216,Entf,6,FALSE),VLOOKUP($BB216,Entm,7,FALSE))</f>
        <v>#N/A</v>
      </c>
      <c r="BH216" s="375"/>
      <c r="BI216" s="375"/>
      <c r="BJ216" s="375"/>
      <c r="BK216" s="375"/>
      <c r="BL216" s="372"/>
      <c r="BM216" s="371">
        <f>IF(ISERROR(AY216),IF(ISERROR(AZ216),"","女"),"男")</f>
      </c>
      <c r="BN216" s="372"/>
      <c r="BO216" s="386" t="e">
        <f>IF(ISERROR($AY201),VLOOKUP($BB201,Entf,37,FALSE),VLOOKUP($BB201,Entm,38,FALSE))</f>
        <v>#N/A</v>
      </c>
      <c r="BP216" s="387"/>
      <c r="BQ216" s="387"/>
      <c r="BR216" s="388"/>
      <c r="BS216" s="368" t="e">
        <f>IF(ISERROR($AY216),VLOOKUP($BB216,Entf,10,FALSE),VLOOKUP($BB216,Entm,11,FALSE))</f>
        <v>#N/A</v>
      </c>
      <c r="BT216" s="369"/>
      <c r="BU216" s="369"/>
      <c r="BV216" s="369"/>
      <c r="BW216" s="370"/>
      <c r="BX216" s="368" t="e">
        <f>IF(ISERROR($AY216),VLOOKUP($BB216,Entf,17,FALSE),VLOOKUP($BB216,Entm,18,FALSE))</f>
        <v>#N/A</v>
      </c>
      <c r="BY216" s="369"/>
      <c r="BZ216" s="369"/>
      <c r="CA216" s="369"/>
      <c r="CB216" s="370"/>
      <c r="CC216" s="368" t="e">
        <f>IF(ISERROR($AY216),VLOOKUP($BB216,Entf,24,FALSE),VLOOKUP($BB216,Entm,25,FALSE))</f>
        <v>#N/A</v>
      </c>
      <c r="CD216" s="369"/>
      <c r="CE216" s="369"/>
      <c r="CF216" s="369"/>
      <c r="CG216" s="370"/>
      <c r="CH216" s="368" t="e">
        <f>IF(ISERROR($AY216),VLOOKUP($BB216,Entf,31,FALSE),VLOOKUP($BB216,Entm,32,FALSE))</f>
        <v>#N/A</v>
      </c>
      <c r="CI216" s="369"/>
      <c r="CJ216" s="369"/>
      <c r="CK216" s="370"/>
      <c r="CL216" s="368" t="e">
        <f>IF(ISERROR($AY216),VLOOKUP($BB216,Entf,34,FALSE),VLOOKUP($BB216,Entm,35,FALSE))</f>
        <v>#N/A</v>
      </c>
      <c r="CM216" s="369"/>
      <c r="CN216" s="369"/>
      <c r="CO216" s="370"/>
    </row>
    <row r="217" spans="50:93" ht="12" customHeight="1">
      <c r="AX217" s="62"/>
      <c r="BB217" s="373"/>
      <c r="BC217" s="374"/>
      <c r="BD217" s="373"/>
      <c r="BE217" s="376"/>
      <c r="BF217" s="374"/>
      <c r="BG217" s="377" t="e">
        <f>IF(ISERROR($AY216),VLOOKUP($BB216,Entf,7,FALSE),VLOOKUP($BB216,Entm,8,FALSE))</f>
        <v>#N/A</v>
      </c>
      <c r="BH217" s="378"/>
      <c r="BI217" s="378"/>
      <c r="BJ217" s="378"/>
      <c r="BK217" s="378"/>
      <c r="BL217" s="379"/>
      <c r="BM217" s="373"/>
      <c r="BN217" s="374"/>
      <c r="BO217" s="380" t="e">
        <f>IF(ISERROR($AY201),VLOOKUP($BB201,Entf,9,FALSE),VLOOKUP($BB201,Entm,10,FALSE))</f>
        <v>#N/A</v>
      </c>
      <c r="BP217" s="381"/>
      <c r="BQ217" s="381"/>
      <c r="BR217" s="382"/>
      <c r="BS217" s="383" t="e">
        <f>IF(ISERROR($AY216),VLOOKUP($BB216,Entf,16,FALSE),VLOOKUP($BB216,Entm,17,FALSE))</f>
        <v>#N/A</v>
      </c>
      <c r="BT217" s="384"/>
      <c r="BU217" s="384"/>
      <c r="BV217" s="384"/>
      <c r="BW217" s="385"/>
      <c r="BX217" s="383" t="e">
        <f>IF(ISERROR($AY216),VLOOKUP($BB216,Entf,23,FALSE),VLOOKUP($BB216,Entm,24,FALSE))</f>
        <v>#N/A</v>
      </c>
      <c r="BY217" s="384"/>
      <c r="BZ217" s="384"/>
      <c r="CA217" s="384"/>
      <c r="CB217" s="385"/>
      <c r="CC217" s="383" t="e">
        <f>IF(ISERROR($AY216),VLOOKUP($BB216,Entf,30,FALSE),VLOOKUP($BB216,Entm,31,FALSE))</f>
        <v>#N/A</v>
      </c>
      <c r="CD217" s="384"/>
      <c r="CE217" s="384"/>
      <c r="CF217" s="384"/>
      <c r="CG217" s="385"/>
      <c r="CH217" s="383" t="e">
        <f>IF(ISERROR($AY216),VLOOKUP($BB216,Entf,33,FALSE),VLOOKUP($BB216,Entm,34,FALSE))</f>
        <v>#N/A</v>
      </c>
      <c r="CI217" s="384"/>
      <c r="CJ217" s="384"/>
      <c r="CK217" s="385"/>
      <c r="CL217" s="383" t="e">
        <f>IF(ISERROR($AY216),VLOOKUP($BB216,Entf,36,FALSE),VLOOKUP($BB216,Entm,37,FALSE))</f>
        <v>#N/A</v>
      </c>
      <c r="CM217" s="384"/>
      <c r="CN217" s="384"/>
      <c r="CO217" s="385"/>
    </row>
    <row r="218" spans="50:93" ht="12" customHeight="1">
      <c r="AX218" s="62"/>
      <c r="AY218" s="102" t="e">
        <f>VLOOKUP(1+AY216,$C$10:$C$160,1,FALSE)</f>
        <v>#N/A</v>
      </c>
      <c r="AZ218" s="102" t="e">
        <f>IF(ISERROR(AY218),VLOOKUP(1+AZ216,$D$10:$D$160,1,FALSE),0)</f>
        <v>#N/A</v>
      </c>
      <c r="BA218" s="102">
        <v>90</v>
      </c>
      <c r="BB218" s="371" t="e">
        <f>IF(ISERROR($AY218),VLOOKUP(AZ218,Entf,3,FALSE),VLOOKUP(AY218,Entm,4,FALSE))</f>
        <v>#N/A</v>
      </c>
      <c r="BC218" s="372"/>
      <c r="BD218" s="371" t="e">
        <f>IF(ISERROR($AY218),VLOOKUP($BB218,Entf,5,FALSE),VLOOKUP($BB218,Entm,6,FALSE))</f>
        <v>#N/A</v>
      </c>
      <c r="BE218" s="375"/>
      <c r="BF218" s="372"/>
      <c r="BG218" s="371" t="e">
        <f>IF(ISERROR($AY218),VLOOKUP($BB218,Entf,6,FALSE),VLOOKUP($BB218,Entm,7,FALSE))</f>
        <v>#N/A</v>
      </c>
      <c r="BH218" s="375"/>
      <c r="BI218" s="375"/>
      <c r="BJ218" s="375"/>
      <c r="BK218" s="375"/>
      <c r="BL218" s="372"/>
      <c r="BM218" s="371">
        <f>IF(ISERROR(AY218),IF(ISERROR(AZ218),"","女"),"男")</f>
      </c>
      <c r="BN218" s="372"/>
      <c r="BO218" s="386" t="e">
        <f>IF(ISERROR($AY203),VLOOKUP($BB203,Entf,37,FALSE),VLOOKUP($BB203,Entm,38,FALSE))</f>
        <v>#N/A</v>
      </c>
      <c r="BP218" s="387"/>
      <c r="BQ218" s="387"/>
      <c r="BR218" s="388"/>
      <c r="BS218" s="368" t="e">
        <f>IF(ISERROR($AY218),VLOOKUP($BB218,Entf,10,FALSE),VLOOKUP($BB218,Entm,11,FALSE))</f>
        <v>#N/A</v>
      </c>
      <c r="BT218" s="369"/>
      <c r="BU218" s="369"/>
      <c r="BV218" s="369"/>
      <c r="BW218" s="370"/>
      <c r="BX218" s="368" t="e">
        <f>IF(ISERROR($AY218),VLOOKUP($BB218,Entf,17,FALSE),VLOOKUP($BB218,Entm,18,FALSE))</f>
        <v>#N/A</v>
      </c>
      <c r="BY218" s="369"/>
      <c r="BZ218" s="369"/>
      <c r="CA218" s="369"/>
      <c r="CB218" s="370"/>
      <c r="CC218" s="368" t="e">
        <f>IF(ISERROR($AY218),VLOOKUP($BB218,Entf,24,FALSE),VLOOKUP($BB218,Entm,25,FALSE))</f>
        <v>#N/A</v>
      </c>
      <c r="CD218" s="369"/>
      <c r="CE218" s="369"/>
      <c r="CF218" s="369"/>
      <c r="CG218" s="370"/>
      <c r="CH218" s="368" t="e">
        <f>IF(ISERROR($AY218),VLOOKUP($BB218,Entf,31,FALSE),VLOOKUP($BB218,Entm,32,FALSE))</f>
        <v>#N/A</v>
      </c>
      <c r="CI218" s="369"/>
      <c r="CJ218" s="369"/>
      <c r="CK218" s="370"/>
      <c r="CL218" s="368" t="e">
        <f>IF(ISERROR($AY218),VLOOKUP($BB218,Entf,34,FALSE),VLOOKUP($BB218,Entm,35,FALSE))</f>
        <v>#N/A</v>
      </c>
      <c r="CM218" s="369"/>
      <c r="CN218" s="369"/>
      <c r="CO218" s="370"/>
    </row>
    <row r="219" spans="50:93" ht="12" customHeight="1">
      <c r="AX219" s="62"/>
      <c r="BB219" s="373"/>
      <c r="BC219" s="374"/>
      <c r="BD219" s="373"/>
      <c r="BE219" s="376"/>
      <c r="BF219" s="374"/>
      <c r="BG219" s="377" t="e">
        <f>IF(ISERROR($AY218),VLOOKUP($BB218,Entf,7,FALSE),VLOOKUP($BB218,Entm,8,FALSE))</f>
        <v>#N/A</v>
      </c>
      <c r="BH219" s="378"/>
      <c r="BI219" s="378"/>
      <c r="BJ219" s="378"/>
      <c r="BK219" s="378"/>
      <c r="BL219" s="379"/>
      <c r="BM219" s="373"/>
      <c r="BN219" s="374"/>
      <c r="BO219" s="380" t="e">
        <f>IF(ISERROR($AY203),VLOOKUP($BB203,Entf,9,FALSE),VLOOKUP($BB203,Entm,10,FALSE))</f>
        <v>#N/A</v>
      </c>
      <c r="BP219" s="381"/>
      <c r="BQ219" s="381"/>
      <c r="BR219" s="382"/>
      <c r="BS219" s="383" t="e">
        <f>IF(ISERROR($AY218),VLOOKUP($BB218,Entf,16,FALSE),VLOOKUP($BB218,Entm,17,FALSE))</f>
        <v>#N/A</v>
      </c>
      <c r="BT219" s="384"/>
      <c r="BU219" s="384"/>
      <c r="BV219" s="384"/>
      <c r="BW219" s="385"/>
      <c r="BX219" s="383" t="e">
        <f>IF(ISERROR($AY218),VLOOKUP($BB218,Entf,23,FALSE),VLOOKUP($BB218,Entm,24,FALSE))</f>
        <v>#N/A</v>
      </c>
      <c r="BY219" s="384"/>
      <c r="BZ219" s="384"/>
      <c r="CA219" s="384"/>
      <c r="CB219" s="385"/>
      <c r="CC219" s="383" t="e">
        <f>IF(ISERROR($AY218),VLOOKUP($BB218,Entf,30,FALSE),VLOOKUP($BB218,Entm,31,FALSE))</f>
        <v>#N/A</v>
      </c>
      <c r="CD219" s="384"/>
      <c r="CE219" s="384"/>
      <c r="CF219" s="384"/>
      <c r="CG219" s="385"/>
      <c r="CH219" s="383" t="e">
        <f>IF(ISERROR($AY218),VLOOKUP($BB218,Entf,33,FALSE),VLOOKUP($BB218,Entm,34,FALSE))</f>
        <v>#N/A</v>
      </c>
      <c r="CI219" s="384"/>
      <c r="CJ219" s="384"/>
      <c r="CK219" s="385"/>
      <c r="CL219" s="383" t="e">
        <f>IF(ISERROR($AY218),VLOOKUP($BB218,Entf,36,FALSE),VLOOKUP($BB218,Entm,37,FALSE))</f>
        <v>#N/A</v>
      </c>
      <c r="CM219" s="384"/>
      <c r="CN219" s="384"/>
      <c r="CO219" s="385"/>
    </row>
    <row r="220" spans="50:93" ht="12" customHeight="1">
      <c r="AX220" s="62"/>
      <c r="AY220" s="102" t="e">
        <f>VLOOKUP(1+AY218,$C$10:$C$160,1,FALSE)</f>
        <v>#N/A</v>
      </c>
      <c r="AZ220" s="102" t="e">
        <f>IF(ISERROR(AY220),VLOOKUP(1+AZ218,$D$10:$D$160,1,FALSE),0)</f>
        <v>#N/A</v>
      </c>
      <c r="BA220" s="102">
        <v>91</v>
      </c>
      <c r="BB220" s="371" t="e">
        <f>IF(ISERROR($AY220),VLOOKUP(AZ220,Entf,3,FALSE),VLOOKUP(AY220,Entm,4,FALSE))</f>
        <v>#N/A</v>
      </c>
      <c r="BC220" s="372"/>
      <c r="BD220" s="371" t="e">
        <f>IF(ISERROR($AY220),VLOOKUP($BB220,Entf,5,FALSE),VLOOKUP($BB220,Entm,6,FALSE))</f>
        <v>#N/A</v>
      </c>
      <c r="BE220" s="375"/>
      <c r="BF220" s="372"/>
      <c r="BG220" s="371" t="e">
        <f>IF(ISERROR($AY220),VLOOKUP($BB220,Entf,6,FALSE),VLOOKUP($BB220,Entm,7,FALSE))</f>
        <v>#N/A</v>
      </c>
      <c r="BH220" s="375"/>
      <c r="BI220" s="375"/>
      <c r="BJ220" s="375"/>
      <c r="BK220" s="375"/>
      <c r="BL220" s="372"/>
      <c r="BM220" s="371">
        <f>IF(ISERROR(AY220),IF(ISERROR(AZ220),"","女"),"男")</f>
      </c>
      <c r="BN220" s="372"/>
      <c r="BO220" s="386" t="e">
        <f>IF(ISERROR($AY205),VLOOKUP($BB205,Entf,37,FALSE),VLOOKUP($BB205,Entm,38,FALSE))</f>
        <v>#N/A</v>
      </c>
      <c r="BP220" s="387"/>
      <c r="BQ220" s="387"/>
      <c r="BR220" s="388"/>
      <c r="BS220" s="368" t="e">
        <f>IF(ISERROR($AY220),VLOOKUP($BB220,Entf,10,FALSE),VLOOKUP($BB220,Entm,11,FALSE))</f>
        <v>#N/A</v>
      </c>
      <c r="BT220" s="369"/>
      <c r="BU220" s="369"/>
      <c r="BV220" s="369"/>
      <c r="BW220" s="370"/>
      <c r="BX220" s="368" t="e">
        <f>IF(ISERROR($AY220),VLOOKUP($BB220,Entf,17,FALSE),VLOOKUP($BB220,Entm,18,FALSE))</f>
        <v>#N/A</v>
      </c>
      <c r="BY220" s="369"/>
      <c r="BZ220" s="369"/>
      <c r="CA220" s="369"/>
      <c r="CB220" s="370"/>
      <c r="CC220" s="368" t="e">
        <f>IF(ISERROR($AY220),VLOOKUP($BB220,Entf,24,FALSE),VLOOKUP($BB220,Entm,25,FALSE))</f>
        <v>#N/A</v>
      </c>
      <c r="CD220" s="369"/>
      <c r="CE220" s="369"/>
      <c r="CF220" s="369"/>
      <c r="CG220" s="370"/>
      <c r="CH220" s="368" t="e">
        <f>IF(ISERROR($AY220),VLOOKUP($BB220,Entf,31,FALSE),VLOOKUP($BB220,Entm,32,FALSE))</f>
        <v>#N/A</v>
      </c>
      <c r="CI220" s="369"/>
      <c r="CJ220" s="369"/>
      <c r="CK220" s="370"/>
      <c r="CL220" s="368" t="e">
        <f>IF(ISERROR($AY220),VLOOKUP($BB220,Entf,34,FALSE),VLOOKUP($BB220,Entm,35,FALSE))</f>
        <v>#N/A</v>
      </c>
      <c r="CM220" s="369"/>
      <c r="CN220" s="369"/>
      <c r="CO220" s="370"/>
    </row>
    <row r="221" spans="50:93" ht="12" customHeight="1">
      <c r="AX221" s="62"/>
      <c r="BB221" s="373"/>
      <c r="BC221" s="374"/>
      <c r="BD221" s="373"/>
      <c r="BE221" s="376"/>
      <c r="BF221" s="374"/>
      <c r="BG221" s="377" t="e">
        <f>IF(ISERROR($AY220),VLOOKUP($BB220,Entf,7,FALSE),VLOOKUP($BB220,Entm,8,FALSE))</f>
        <v>#N/A</v>
      </c>
      <c r="BH221" s="378"/>
      <c r="BI221" s="378"/>
      <c r="BJ221" s="378"/>
      <c r="BK221" s="378"/>
      <c r="BL221" s="379"/>
      <c r="BM221" s="373"/>
      <c r="BN221" s="374"/>
      <c r="BO221" s="380" t="e">
        <f>IF(ISERROR($AY205),VLOOKUP($BB205,Entf,9,FALSE),VLOOKUP($BB205,Entm,10,FALSE))</f>
        <v>#N/A</v>
      </c>
      <c r="BP221" s="381"/>
      <c r="BQ221" s="381"/>
      <c r="BR221" s="382"/>
      <c r="BS221" s="383" t="e">
        <f>IF(ISERROR($AY220),VLOOKUP($BB220,Entf,16,FALSE),VLOOKUP($BB220,Entm,17,FALSE))</f>
        <v>#N/A</v>
      </c>
      <c r="BT221" s="384"/>
      <c r="BU221" s="384"/>
      <c r="BV221" s="384"/>
      <c r="BW221" s="385"/>
      <c r="BX221" s="383" t="e">
        <f>IF(ISERROR($AY220),VLOOKUP($BB220,Entf,23,FALSE),VLOOKUP($BB220,Entm,24,FALSE))</f>
        <v>#N/A</v>
      </c>
      <c r="BY221" s="384"/>
      <c r="BZ221" s="384"/>
      <c r="CA221" s="384"/>
      <c r="CB221" s="385"/>
      <c r="CC221" s="383" t="e">
        <f>IF(ISERROR($AY220),VLOOKUP($BB220,Entf,30,FALSE),VLOOKUP($BB220,Entm,31,FALSE))</f>
        <v>#N/A</v>
      </c>
      <c r="CD221" s="384"/>
      <c r="CE221" s="384"/>
      <c r="CF221" s="384"/>
      <c r="CG221" s="385"/>
      <c r="CH221" s="383" t="e">
        <f>IF(ISERROR($AY220),VLOOKUP($BB220,Entf,33,FALSE),VLOOKUP($BB220,Entm,34,FALSE))</f>
        <v>#N/A</v>
      </c>
      <c r="CI221" s="384"/>
      <c r="CJ221" s="384"/>
      <c r="CK221" s="385"/>
      <c r="CL221" s="383" t="e">
        <f>IF(ISERROR($AY220),VLOOKUP($BB220,Entf,36,FALSE),VLOOKUP($BB220,Entm,37,FALSE))</f>
        <v>#N/A</v>
      </c>
      <c r="CM221" s="384"/>
      <c r="CN221" s="384"/>
      <c r="CO221" s="385"/>
    </row>
    <row r="222" spans="50:93" ht="12" customHeight="1">
      <c r="AX222" s="62"/>
      <c r="AY222" s="102" t="e">
        <f>VLOOKUP(1+AY220,$C$10:$C$160,1,FALSE)</f>
        <v>#N/A</v>
      </c>
      <c r="AZ222" s="102" t="e">
        <f>IF(ISERROR(AY222),VLOOKUP(1+AZ220,$D$10:$D$160,1,FALSE),0)</f>
        <v>#N/A</v>
      </c>
      <c r="BA222" s="102">
        <v>92</v>
      </c>
      <c r="BB222" s="371" t="e">
        <f>IF(ISERROR($AY222),VLOOKUP(AZ222,Entf,3,FALSE),VLOOKUP(AY222,Entm,4,FALSE))</f>
        <v>#N/A</v>
      </c>
      <c r="BC222" s="372"/>
      <c r="BD222" s="371" t="e">
        <f>IF(ISERROR($AY222),VLOOKUP($BB222,Entf,5,FALSE),VLOOKUP($BB222,Entm,6,FALSE))</f>
        <v>#N/A</v>
      </c>
      <c r="BE222" s="375"/>
      <c r="BF222" s="372"/>
      <c r="BG222" s="371" t="e">
        <f>IF(ISERROR($AY222),VLOOKUP($BB222,Entf,6,FALSE),VLOOKUP($BB222,Entm,7,FALSE))</f>
        <v>#N/A</v>
      </c>
      <c r="BH222" s="375"/>
      <c r="BI222" s="375"/>
      <c r="BJ222" s="375"/>
      <c r="BK222" s="375"/>
      <c r="BL222" s="372"/>
      <c r="BM222" s="371">
        <f>IF(ISERROR(AY222),IF(ISERROR(AZ222),"","女"),"男")</f>
      </c>
      <c r="BN222" s="372"/>
      <c r="BO222" s="386" t="e">
        <f>IF(ISERROR($AY207),VLOOKUP($BB207,Entf,37,FALSE),VLOOKUP($BB207,Entm,38,FALSE))</f>
        <v>#N/A</v>
      </c>
      <c r="BP222" s="387"/>
      <c r="BQ222" s="387"/>
      <c r="BR222" s="388"/>
      <c r="BS222" s="368" t="e">
        <f>IF(ISERROR($AY222),VLOOKUP($BB222,Entf,10,FALSE),VLOOKUP($BB222,Entm,11,FALSE))</f>
        <v>#N/A</v>
      </c>
      <c r="BT222" s="369"/>
      <c r="BU222" s="369"/>
      <c r="BV222" s="369"/>
      <c r="BW222" s="370"/>
      <c r="BX222" s="368" t="e">
        <f>IF(ISERROR($AY222),VLOOKUP($BB222,Entf,17,FALSE),VLOOKUP($BB222,Entm,18,FALSE))</f>
        <v>#N/A</v>
      </c>
      <c r="BY222" s="369"/>
      <c r="BZ222" s="369"/>
      <c r="CA222" s="369"/>
      <c r="CB222" s="370"/>
      <c r="CC222" s="368" t="e">
        <f>IF(ISERROR($AY222),VLOOKUP($BB222,Entf,24,FALSE),VLOOKUP($BB222,Entm,25,FALSE))</f>
        <v>#N/A</v>
      </c>
      <c r="CD222" s="369"/>
      <c r="CE222" s="369"/>
      <c r="CF222" s="369"/>
      <c r="CG222" s="370"/>
      <c r="CH222" s="368" t="e">
        <f>IF(ISERROR($AY222),VLOOKUP($BB222,Entf,31,FALSE),VLOOKUP($BB222,Entm,32,FALSE))</f>
        <v>#N/A</v>
      </c>
      <c r="CI222" s="369"/>
      <c r="CJ222" s="369"/>
      <c r="CK222" s="370"/>
      <c r="CL222" s="368" t="e">
        <f>IF(ISERROR($AY222),VLOOKUP($BB222,Entf,34,FALSE),VLOOKUP($BB222,Entm,35,FALSE))</f>
        <v>#N/A</v>
      </c>
      <c r="CM222" s="369"/>
      <c r="CN222" s="369"/>
      <c r="CO222" s="370"/>
    </row>
    <row r="223" spans="50:93" ht="12" customHeight="1">
      <c r="AX223" s="62"/>
      <c r="BB223" s="373"/>
      <c r="BC223" s="374"/>
      <c r="BD223" s="373"/>
      <c r="BE223" s="376"/>
      <c r="BF223" s="374"/>
      <c r="BG223" s="377" t="e">
        <f>IF(ISERROR($AY222),VLOOKUP($BB222,Entf,7,FALSE),VLOOKUP($BB222,Entm,8,FALSE))</f>
        <v>#N/A</v>
      </c>
      <c r="BH223" s="378"/>
      <c r="BI223" s="378"/>
      <c r="BJ223" s="378"/>
      <c r="BK223" s="378"/>
      <c r="BL223" s="379"/>
      <c r="BM223" s="373"/>
      <c r="BN223" s="374"/>
      <c r="BO223" s="380" t="e">
        <f>IF(ISERROR($AY207),VLOOKUP($BB207,Entf,9,FALSE),VLOOKUP($BB207,Entm,10,FALSE))</f>
        <v>#N/A</v>
      </c>
      <c r="BP223" s="381"/>
      <c r="BQ223" s="381"/>
      <c r="BR223" s="382"/>
      <c r="BS223" s="383" t="e">
        <f>IF(ISERROR($AY222),VLOOKUP($BB222,Entf,16,FALSE),VLOOKUP($BB222,Entm,17,FALSE))</f>
        <v>#N/A</v>
      </c>
      <c r="BT223" s="384"/>
      <c r="BU223" s="384"/>
      <c r="BV223" s="384"/>
      <c r="BW223" s="385"/>
      <c r="BX223" s="383" t="e">
        <f>IF(ISERROR($AY222),VLOOKUP($BB222,Entf,23,FALSE),VLOOKUP($BB222,Entm,24,FALSE))</f>
        <v>#N/A</v>
      </c>
      <c r="BY223" s="384"/>
      <c r="BZ223" s="384"/>
      <c r="CA223" s="384"/>
      <c r="CB223" s="385"/>
      <c r="CC223" s="383" t="e">
        <f>IF(ISERROR($AY222),VLOOKUP($BB222,Entf,30,FALSE),VLOOKUP($BB222,Entm,31,FALSE))</f>
        <v>#N/A</v>
      </c>
      <c r="CD223" s="384"/>
      <c r="CE223" s="384"/>
      <c r="CF223" s="384"/>
      <c r="CG223" s="385"/>
      <c r="CH223" s="383" t="e">
        <f>IF(ISERROR($AY222),VLOOKUP($BB222,Entf,33,FALSE),VLOOKUP($BB222,Entm,34,FALSE))</f>
        <v>#N/A</v>
      </c>
      <c r="CI223" s="384"/>
      <c r="CJ223" s="384"/>
      <c r="CK223" s="385"/>
      <c r="CL223" s="383" t="e">
        <f>IF(ISERROR($AY222),VLOOKUP($BB222,Entf,36,FALSE),VLOOKUP($BB222,Entm,37,FALSE))</f>
        <v>#N/A</v>
      </c>
      <c r="CM223" s="384"/>
      <c r="CN223" s="384"/>
      <c r="CO223" s="385"/>
    </row>
    <row r="224" spans="50:93" ht="12" customHeight="1">
      <c r="AX224" s="62"/>
      <c r="AY224" s="102" t="e">
        <f>VLOOKUP(1+AY222,$C$10:$C$160,1,FALSE)</f>
        <v>#N/A</v>
      </c>
      <c r="AZ224" s="102" t="e">
        <f>IF(ISERROR(AY224),VLOOKUP(1+AZ222,$D$10:$D$160,1,FALSE),0)</f>
        <v>#N/A</v>
      </c>
      <c r="BA224" s="102">
        <v>93</v>
      </c>
      <c r="BB224" s="371" t="e">
        <f>IF(ISERROR($AY224),VLOOKUP(AZ224,Entf,3,FALSE),VLOOKUP(AY224,Entm,4,FALSE))</f>
        <v>#N/A</v>
      </c>
      <c r="BC224" s="372"/>
      <c r="BD224" s="371" t="e">
        <f>IF(ISERROR($AY224),VLOOKUP($BB224,Entf,5,FALSE),VLOOKUP($BB224,Entm,6,FALSE))</f>
        <v>#N/A</v>
      </c>
      <c r="BE224" s="375"/>
      <c r="BF224" s="372"/>
      <c r="BG224" s="371" t="e">
        <f>IF(ISERROR($AY224),VLOOKUP($BB224,Entf,6,FALSE),VLOOKUP($BB224,Entm,7,FALSE))</f>
        <v>#N/A</v>
      </c>
      <c r="BH224" s="375"/>
      <c r="BI224" s="375"/>
      <c r="BJ224" s="375"/>
      <c r="BK224" s="375"/>
      <c r="BL224" s="372"/>
      <c r="BM224" s="371">
        <f>IF(ISERROR(AY224),IF(ISERROR(AZ224),"","女"),"男")</f>
      </c>
      <c r="BN224" s="372"/>
      <c r="BO224" s="386" t="e">
        <f>IF(ISERROR($AY209),VLOOKUP($BB209,Entf,37,FALSE),VLOOKUP($BB209,Entm,38,FALSE))</f>
        <v>#N/A</v>
      </c>
      <c r="BP224" s="387"/>
      <c r="BQ224" s="387"/>
      <c r="BR224" s="388"/>
      <c r="BS224" s="368" t="e">
        <f>IF(ISERROR($AY224),VLOOKUP($BB224,Entf,10,FALSE),VLOOKUP($BB224,Entm,11,FALSE))</f>
        <v>#N/A</v>
      </c>
      <c r="BT224" s="369"/>
      <c r="BU224" s="369"/>
      <c r="BV224" s="369"/>
      <c r="BW224" s="370"/>
      <c r="BX224" s="368" t="e">
        <f>IF(ISERROR($AY224),VLOOKUP($BB224,Entf,17,FALSE),VLOOKUP($BB224,Entm,18,FALSE))</f>
        <v>#N/A</v>
      </c>
      <c r="BY224" s="369"/>
      <c r="BZ224" s="369"/>
      <c r="CA224" s="369"/>
      <c r="CB224" s="370"/>
      <c r="CC224" s="368" t="e">
        <f>IF(ISERROR($AY224),VLOOKUP($BB224,Entf,24,FALSE),VLOOKUP($BB224,Entm,25,FALSE))</f>
        <v>#N/A</v>
      </c>
      <c r="CD224" s="369"/>
      <c r="CE224" s="369"/>
      <c r="CF224" s="369"/>
      <c r="CG224" s="370"/>
      <c r="CH224" s="368" t="e">
        <f>IF(ISERROR($AY224),VLOOKUP($BB224,Entf,31,FALSE),VLOOKUP($BB224,Entm,32,FALSE))</f>
        <v>#N/A</v>
      </c>
      <c r="CI224" s="369"/>
      <c r="CJ224" s="369"/>
      <c r="CK224" s="370"/>
      <c r="CL224" s="368" t="e">
        <f>IF(ISERROR($AY224),VLOOKUP($BB224,Entf,34,FALSE),VLOOKUP($BB224,Entm,35,FALSE))</f>
        <v>#N/A</v>
      </c>
      <c r="CM224" s="369"/>
      <c r="CN224" s="369"/>
      <c r="CO224" s="370"/>
    </row>
    <row r="225" spans="50:93" ht="12" customHeight="1">
      <c r="AX225" s="62"/>
      <c r="BB225" s="373"/>
      <c r="BC225" s="374"/>
      <c r="BD225" s="373"/>
      <c r="BE225" s="376"/>
      <c r="BF225" s="374"/>
      <c r="BG225" s="377" t="e">
        <f>IF(ISERROR($AY224),VLOOKUP($BB224,Entf,7,FALSE),VLOOKUP($BB224,Entm,8,FALSE))</f>
        <v>#N/A</v>
      </c>
      <c r="BH225" s="378"/>
      <c r="BI225" s="378"/>
      <c r="BJ225" s="378"/>
      <c r="BK225" s="378"/>
      <c r="BL225" s="379"/>
      <c r="BM225" s="373"/>
      <c r="BN225" s="374"/>
      <c r="BO225" s="380" t="e">
        <f>IF(ISERROR($AY209),VLOOKUP($BB209,Entf,9,FALSE),VLOOKUP($BB209,Entm,10,FALSE))</f>
        <v>#N/A</v>
      </c>
      <c r="BP225" s="381"/>
      <c r="BQ225" s="381"/>
      <c r="BR225" s="382"/>
      <c r="BS225" s="383" t="e">
        <f>IF(ISERROR($AY224),VLOOKUP($BB224,Entf,16,FALSE),VLOOKUP($BB224,Entm,17,FALSE))</f>
        <v>#N/A</v>
      </c>
      <c r="BT225" s="384"/>
      <c r="BU225" s="384"/>
      <c r="BV225" s="384"/>
      <c r="BW225" s="385"/>
      <c r="BX225" s="383" t="e">
        <f>IF(ISERROR($AY224),VLOOKUP($BB224,Entf,23,FALSE),VLOOKUP($BB224,Entm,24,FALSE))</f>
        <v>#N/A</v>
      </c>
      <c r="BY225" s="384"/>
      <c r="BZ225" s="384"/>
      <c r="CA225" s="384"/>
      <c r="CB225" s="385"/>
      <c r="CC225" s="383" t="e">
        <f>IF(ISERROR($AY224),VLOOKUP($BB224,Entf,30,FALSE),VLOOKUP($BB224,Entm,31,FALSE))</f>
        <v>#N/A</v>
      </c>
      <c r="CD225" s="384"/>
      <c r="CE225" s="384"/>
      <c r="CF225" s="384"/>
      <c r="CG225" s="385"/>
      <c r="CH225" s="383" t="e">
        <f>IF(ISERROR($AY224),VLOOKUP($BB224,Entf,33,FALSE),VLOOKUP($BB224,Entm,34,FALSE))</f>
        <v>#N/A</v>
      </c>
      <c r="CI225" s="384"/>
      <c r="CJ225" s="384"/>
      <c r="CK225" s="385"/>
      <c r="CL225" s="383" t="e">
        <f>IF(ISERROR($AY224),VLOOKUP($BB224,Entf,36,FALSE),VLOOKUP($BB224,Entm,37,FALSE))</f>
        <v>#N/A</v>
      </c>
      <c r="CM225" s="384"/>
      <c r="CN225" s="384"/>
      <c r="CO225" s="385"/>
    </row>
    <row r="226" spans="50:93" ht="12" customHeight="1">
      <c r="AX226" s="62"/>
      <c r="AY226" s="102" t="e">
        <f>VLOOKUP(1+AY224,$C$10:$C$160,1,FALSE)</f>
        <v>#N/A</v>
      </c>
      <c r="AZ226" s="102" t="e">
        <f>IF(ISERROR(AY226),VLOOKUP(1+AZ224,$D$10:$D$160,1,FALSE),0)</f>
        <v>#N/A</v>
      </c>
      <c r="BA226" s="102">
        <v>94</v>
      </c>
      <c r="BB226" s="371" t="e">
        <f>IF(ISERROR($AY226),VLOOKUP(AZ226,Entf,3,FALSE),VLOOKUP(AY226,Entm,4,FALSE))</f>
        <v>#N/A</v>
      </c>
      <c r="BC226" s="372"/>
      <c r="BD226" s="371" t="e">
        <f>IF(ISERROR($AY226),VLOOKUP($BB226,Entf,5,FALSE),VLOOKUP($BB226,Entm,6,FALSE))</f>
        <v>#N/A</v>
      </c>
      <c r="BE226" s="375"/>
      <c r="BF226" s="372"/>
      <c r="BG226" s="371" t="e">
        <f>IF(ISERROR($AY226),VLOOKUP($BB226,Entf,6,FALSE),VLOOKUP($BB226,Entm,7,FALSE))</f>
        <v>#N/A</v>
      </c>
      <c r="BH226" s="375"/>
      <c r="BI226" s="375"/>
      <c r="BJ226" s="375"/>
      <c r="BK226" s="375"/>
      <c r="BL226" s="372"/>
      <c r="BM226" s="371">
        <f>IF(ISERROR(AY226),IF(ISERROR(AZ226),"","女"),"男")</f>
      </c>
      <c r="BN226" s="372"/>
      <c r="BO226" s="386" t="e">
        <f>IF(ISERROR($AY211),VLOOKUP($BB211,Entf,37,FALSE),VLOOKUP($BB211,Entm,38,FALSE))</f>
        <v>#N/A</v>
      </c>
      <c r="BP226" s="387"/>
      <c r="BQ226" s="387"/>
      <c r="BR226" s="388"/>
      <c r="BS226" s="368" t="e">
        <f>IF(ISERROR($AY226),VLOOKUP($BB226,Entf,10,FALSE),VLOOKUP($BB226,Entm,11,FALSE))</f>
        <v>#N/A</v>
      </c>
      <c r="BT226" s="369"/>
      <c r="BU226" s="369"/>
      <c r="BV226" s="369"/>
      <c r="BW226" s="370"/>
      <c r="BX226" s="368" t="e">
        <f>IF(ISERROR($AY226),VLOOKUP($BB226,Entf,17,FALSE),VLOOKUP($BB226,Entm,18,FALSE))</f>
        <v>#N/A</v>
      </c>
      <c r="BY226" s="369"/>
      <c r="BZ226" s="369"/>
      <c r="CA226" s="369"/>
      <c r="CB226" s="370"/>
      <c r="CC226" s="368" t="e">
        <f>IF(ISERROR($AY226),VLOOKUP($BB226,Entf,24,FALSE),VLOOKUP($BB226,Entm,25,FALSE))</f>
        <v>#N/A</v>
      </c>
      <c r="CD226" s="369"/>
      <c r="CE226" s="369"/>
      <c r="CF226" s="369"/>
      <c r="CG226" s="370"/>
      <c r="CH226" s="368" t="e">
        <f>IF(ISERROR($AY226),VLOOKUP($BB226,Entf,31,FALSE),VLOOKUP($BB226,Entm,32,FALSE))</f>
        <v>#N/A</v>
      </c>
      <c r="CI226" s="369"/>
      <c r="CJ226" s="369"/>
      <c r="CK226" s="370"/>
      <c r="CL226" s="368" t="e">
        <f>IF(ISERROR($AY226),VLOOKUP($BB226,Entf,34,FALSE),VLOOKUP($BB226,Entm,35,FALSE))</f>
        <v>#N/A</v>
      </c>
      <c r="CM226" s="369"/>
      <c r="CN226" s="369"/>
      <c r="CO226" s="370"/>
    </row>
    <row r="227" spans="50:93" ht="12" customHeight="1">
      <c r="AX227" s="62"/>
      <c r="BB227" s="373"/>
      <c r="BC227" s="374"/>
      <c r="BD227" s="373"/>
      <c r="BE227" s="376"/>
      <c r="BF227" s="374"/>
      <c r="BG227" s="377" t="e">
        <f>IF(ISERROR($AY226),VLOOKUP($BB226,Entf,7,FALSE),VLOOKUP($BB226,Entm,8,FALSE))</f>
        <v>#N/A</v>
      </c>
      <c r="BH227" s="378"/>
      <c r="BI227" s="378"/>
      <c r="BJ227" s="378"/>
      <c r="BK227" s="378"/>
      <c r="BL227" s="379"/>
      <c r="BM227" s="373"/>
      <c r="BN227" s="374"/>
      <c r="BO227" s="380" t="e">
        <f>IF(ISERROR($AY211),VLOOKUP($BB211,Entf,9,FALSE),VLOOKUP($BB211,Entm,10,FALSE))</f>
        <v>#N/A</v>
      </c>
      <c r="BP227" s="381"/>
      <c r="BQ227" s="381"/>
      <c r="BR227" s="382"/>
      <c r="BS227" s="383" t="e">
        <f>IF(ISERROR($AY226),VLOOKUP($BB226,Entf,16,FALSE),VLOOKUP($BB226,Entm,17,FALSE))</f>
        <v>#N/A</v>
      </c>
      <c r="BT227" s="384"/>
      <c r="BU227" s="384"/>
      <c r="BV227" s="384"/>
      <c r="BW227" s="385"/>
      <c r="BX227" s="383" t="e">
        <f>IF(ISERROR($AY226),VLOOKUP($BB226,Entf,23,FALSE),VLOOKUP($BB226,Entm,24,FALSE))</f>
        <v>#N/A</v>
      </c>
      <c r="BY227" s="384"/>
      <c r="BZ227" s="384"/>
      <c r="CA227" s="384"/>
      <c r="CB227" s="385"/>
      <c r="CC227" s="383" t="e">
        <f>IF(ISERROR($AY226),VLOOKUP($BB226,Entf,30,FALSE),VLOOKUP($BB226,Entm,31,FALSE))</f>
        <v>#N/A</v>
      </c>
      <c r="CD227" s="384"/>
      <c r="CE227" s="384"/>
      <c r="CF227" s="384"/>
      <c r="CG227" s="385"/>
      <c r="CH227" s="383" t="e">
        <f>IF(ISERROR($AY226),VLOOKUP($BB226,Entf,33,FALSE),VLOOKUP($BB226,Entm,34,FALSE))</f>
        <v>#N/A</v>
      </c>
      <c r="CI227" s="384"/>
      <c r="CJ227" s="384"/>
      <c r="CK227" s="385"/>
      <c r="CL227" s="383" t="e">
        <f>IF(ISERROR($AY226),VLOOKUP($BB226,Entf,36,FALSE),VLOOKUP($BB226,Entm,37,FALSE))</f>
        <v>#N/A</v>
      </c>
      <c r="CM227" s="384"/>
      <c r="CN227" s="384"/>
      <c r="CO227" s="385"/>
    </row>
    <row r="228" spans="50:93" ht="12" customHeight="1">
      <c r="AX228" s="62"/>
      <c r="AY228" s="102" t="e">
        <f>VLOOKUP(1+AY226,$C$10:$C$160,1,FALSE)</f>
        <v>#N/A</v>
      </c>
      <c r="AZ228" s="102" t="e">
        <f>IF(ISERROR(AY228),VLOOKUP(1+AZ226,$D$10:$D$160,1,FALSE),0)</f>
        <v>#N/A</v>
      </c>
      <c r="BA228" s="102">
        <v>95</v>
      </c>
      <c r="BB228" s="371" t="e">
        <f>IF(ISERROR($AY228),VLOOKUP(AZ228,Entf,3,FALSE),VLOOKUP(AY228,Entm,4,FALSE))</f>
        <v>#N/A</v>
      </c>
      <c r="BC228" s="372"/>
      <c r="BD228" s="371" t="e">
        <f>IF(ISERROR($AY228),VLOOKUP($BB228,Entf,5,FALSE),VLOOKUP($BB228,Entm,6,FALSE))</f>
        <v>#N/A</v>
      </c>
      <c r="BE228" s="375"/>
      <c r="BF228" s="372"/>
      <c r="BG228" s="371" t="e">
        <f>IF(ISERROR($AY228),VLOOKUP($BB228,Entf,6,FALSE),VLOOKUP($BB228,Entm,7,FALSE))</f>
        <v>#N/A</v>
      </c>
      <c r="BH228" s="375"/>
      <c r="BI228" s="375"/>
      <c r="BJ228" s="375"/>
      <c r="BK228" s="375"/>
      <c r="BL228" s="372"/>
      <c r="BM228" s="371">
        <f>IF(ISERROR(AY228),IF(ISERROR(AZ228),"","女"),"男")</f>
      </c>
      <c r="BN228" s="372"/>
      <c r="BO228" s="386" t="e">
        <f>IF(ISERROR($AY213),VLOOKUP($BB213,Entf,37,FALSE),VLOOKUP($BB213,Entm,38,FALSE))</f>
        <v>#N/A</v>
      </c>
      <c r="BP228" s="387"/>
      <c r="BQ228" s="387"/>
      <c r="BR228" s="388"/>
      <c r="BS228" s="368" t="e">
        <f>IF(ISERROR($AY228),VLOOKUP($BB228,Entf,10,FALSE),VLOOKUP($BB228,Entm,11,FALSE))</f>
        <v>#N/A</v>
      </c>
      <c r="BT228" s="369"/>
      <c r="BU228" s="369"/>
      <c r="BV228" s="369"/>
      <c r="BW228" s="370"/>
      <c r="BX228" s="368" t="e">
        <f>IF(ISERROR($AY228),VLOOKUP($BB228,Entf,17,FALSE),VLOOKUP($BB228,Entm,18,FALSE))</f>
        <v>#N/A</v>
      </c>
      <c r="BY228" s="369"/>
      <c r="BZ228" s="369"/>
      <c r="CA228" s="369"/>
      <c r="CB228" s="370"/>
      <c r="CC228" s="368" t="e">
        <f>IF(ISERROR($AY228),VLOOKUP($BB228,Entf,24,FALSE),VLOOKUP($BB228,Entm,25,FALSE))</f>
        <v>#N/A</v>
      </c>
      <c r="CD228" s="369"/>
      <c r="CE228" s="369"/>
      <c r="CF228" s="369"/>
      <c r="CG228" s="370"/>
      <c r="CH228" s="368" t="e">
        <f>IF(ISERROR($AY228),VLOOKUP($BB228,Entf,31,FALSE),VLOOKUP($BB228,Entm,32,FALSE))</f>
        <v>#N/A</v>
      </c>
      <c r="CI228" s="369"/>
      <c r="CJ228" s="369"/>
      <c r="CK228" s="370"/>
      <c r="CL228" s="368" t="e">
        <f>IF(ISERROR($AY228),VLOOKUP($BB228,Entf,34,FALSE),VLOOKUP($BB228,Entm,35,FALSE))</f>
        <v>#N/A</v>
      </c>
      <c r="CM228" s="369"/>
      <c r="CN228" s="369"/>
      <c r="CO228" s="370"/>
    </row>
    <row r="229" spans="50:93" ht="12" customHeight="1">
      <c r="AX229" s="62"/>
      <c r="BB229" s="373"/>
      <c r="BC229" s="374"/>
      <c r="BD229" s="373"/>
      <c r="BE229" s="376"/>
      <c r="BF229" s="374"/>
      <c r="BG229" s="377" t="e">
        <f>IF(ISERROR($AY228),VLOOKUP($BB228,Entf,7,FALSE),VLOOKUP($BB228,Entm,8,FALSE))</f>
        <v>#N/A</v>
      </c>
      <c r="BH229" s="378"/>
      <c r="BI229" s="378"/>
      <c r="BJ229" s="378"/>
      <c r="BK229" s="378"/>
      <c r="BL229" s="379"/>
      <c r="BM229" s="373"/>
      <c r="BN229" s="374"/>
      <c r="BO229" s="380" t="e">
        <f>IF(ISERROR($AY213),VLOOKUP($BB213,Entf,9,FALSE),VLOOKUP($BB213,Entm,10,FALSE))</f>
        <v>#N/A</v>
      </c>
      <c r="BP229" s="381"/>
      <c r="BQ229" s="381"/>
      <c r="BR229" s="382"/>
      <c r="BS229" s="383" t="e">
        <f>IF(ISERROR($AY228),VLOOKUP($BB228,Entf,16,FALSE),VLOOKUP($BB228,Entm,17,FALSE))</f>
        <v>#N/A</v>
      </c>
      <c r="BT229" s="384"/>
      <c r="BU229" s="384"/>
      <c r="BV229" s="384"/>
      <c r="BW229" s="385"/>
      <c r="BX229" s="383" t="e">
        <f>IF(ISERROR($AY228),VLOOKUP($BB228,Entf,23,FALSE),VLOOKUP($BB228,Entm,24,FALSE))</f>
        <v>#N/A</v>
      </c>
      <c r="BY229" s="384"/>
      <c r="BZ229" s="384"/>
      <c r="CA229" s="384"/>
      <c r="CB229" s="385"/>
      <c r="CC229" s="383" t="e">
        <f>IF(ISERROR($AY228),VLOOKUP($BB228,Entf,30,FALSE),VLOOKUP($BB228,Entm,31,FALSE))</f>
        <v>#N/A</v>
      </c>
      <c r="CD229" s="384"/>
      <c r="CE229" s="384"/>
      <c r="CF229" s="384"/>
      <c r="CG229" s="385"/>
      <c r="CH229" s="383" t="e">
        <f>IF(ISERROR($AY228),VLOOKUP($BB228,Entf,33,FALSE),VLOOKUP($BB228,Entm,34,FALSE))</f>
        <v>#N/A</v>
      </c>
      <c r="CI229" s="384"/>
      <c r="CJ229" s="384"/>
      <c r="CK229" s="385"/>
      <c r="CL229" s="383" t="e">
        <f>IF(ISERROR($AY228),VLOOKUP($BB228,Entf,36,FALSE),VLOOKUP($BB228,Entm,37,FALSE))</f>
        <v>#N/A</v>
      </c>
      <c r="CM229" s="384"/>
      <c r="CN229" s="384"/>
      <c r="CO229" s="385"/>
    </row>
    <row r="230" spans="50:93" ht="12" customHeight="1">
      <c r="AX230" s="62"/>
      <c r="AY230" s="102" t="e">
        <f>VLOOKUP(1+AY228,$C$10:$C$160,1,FALSE)</f>
        <v>#N/A</v>
      </c>
      <c r="AZ230" s="102" t="e">
        <f>IF(ISERROR(AY230),VLOOKUP(1+AZ228,$D$10:$D$160,1,FALSE),0)</f>
        <v>#N/A</v>
      </c>
      <c r="BA230" s="102">
        <v>96</v>
      </c>
      <c r="BB230" s="371" t="e">
        <f>IF(ISERROR($AY230),VLOOKUP(AZ230,Entf,3,FALSE),VLOOKUP(AY230,Entm,4,FALSE))</f>
        <v>#N/A</v>
      </c>
      <c r="BC230" s="372"/>
      <c r="BD230" s="371" t="e">
        <f>IF(ISERROR($AY230),VLOOKUP($BB230,Entf,5,FALSE),VLOOKUP($BB230,Entm,6,FALSE))</f>
        <v>#N/A</v>
      </c>
      <c r="BE230" s="375"/>
      <c r="BF230" s="372"/>
      <c r="BG230" s="371" t="e">
        <f>IF(ISERROR($AY230),VLOOKUP($BB230,Entf,6,FALSE),VLOOKUP($BB230,Entm,7,FALSE))</f>
        <v>#N/A</v>
      </c>
      <c r="BH230" s="375"/>
      <c r="BI230" s="375"/>
      <c r="BJ230" s="375"/>
      <c r="BK230" s="375"/>
      <c r="BL230" s="372"/>
      <c r="BM230" s="371">
        <f>IF(ISERROR(AY230),IF(ISERROR(AZ230),"","女"),"男")</f>
      </c>
      <c r="BN230" s="372"/>
      <c r="BO230" s="386" t="e">
        <f>IF(ISERROR($AY215),VLOOKUP($BB215,Entf,37,FALSE),VLOOKUP($BB215,Entm,38,FALSE))</f>
        <v>#N/A</v>
      </c>
      <c r="BP230" s="387"/>
      <c r="BQ230" s="387"/>
      <c r="BR230" s="388"/>
      <c r="BS230" s="368" t="e">
        <f>IF(ISERROR($AY230),VLOOKUP($BB230,Entf,10,FALSE),VLOOKUP($BB230,Entm,11,FALSE))</f>
        <v>#N/A</v>
      </c>
      <c r="BT230" s="369"/>
      <c r="BU230" s="369"/>
      <c r="BV230" s="369"/>
      <c r="BW230" s="370"/>
      <c r="BX230" s="368" t="e">
        <f>IF(ISERROR($AY230),VLOOKUP($BB230,Entf,17,FALSE),VLOOKUP($BB230,Entm,18,FALSE))</f>
        <v>#N/A</v>
      </c>
      <c r="BY230" s="369"/>
      <c r="BZ230" s="369"/>
      <c r="CA230" s="369"/>
      <c r="CB230" s="370"/>
      <c r="CC230" s="368" t="e">
        <f>IF(ISERROR($AY230),VLOOKUP($BB230,Entf,24,FALSE),VLOOKUP($BB230,Entm,25,FALSE))</f>
        <v>#N/A</v>
      </c>
      <c r="CD230" s="369"/>
      <c r="CE230" s="369"/>
      <c r="CF230" s="369"/>
      <c r="CG230" s="370"/>
      <c r="CH230" s="368" t="e">
        <f>IF(ISERROR($AY230),VLOOKUP($BB230,Entf,31,FALSE),VLOOKUP($BB230,Entm,32,FALSE))</f>
        <v>#N/A</v>
      </c>
      <c r="CI230" s="369"/>
      <c r="CJ230" s="369"/>
      <c r="CK230" s="370"/>
      <c r="CL230" s="368" t="e">
        <f>IF(ISERROR($AY230),VLOOKUP($BB230,Entf,34,FALSE),VLOOKUP($BB230,Entm,35,FALSE))</f>
        <v>#N/A</v>
      </c>
      <c r="CM230" s="369"/>
      <c r="CN230" s="369"/>
      <c r="CO230" s="370"/>
    </row>
    <row r="231" spans="50:93" ht="12" customHeight="1">
      <c r="AX231" s="62"/>
      <c r="BB231" s="373"/>
      <c r="BC231" s="374"/>
      <c r="BD231" s="373"/>
      <c r="BE231" s="376"/>
      <c r="BF231" s="374"/>
      <c r="BG231" s="377" t="e">
        <f>IF(ISERROR($AY230),VLOOKUP($BB230,Entf,7,FALSE),VLOOKUP($BB230,Entm,8,FALSE))</f>
        <v>#N/A</v>
      </c>
      <c r="BH231" s="378"/>
      <c r="BI231" s="378"/>
      <c r="BJ231" s="378"/>
      <c r="BK231" s="378"/>
      <c r="BL231" s="379"/>
      <c r="BM231" s="373"/>
      <c r="BN231" s="374"/>
      <c r="BO231" s="380" t="e">
        <f>IF(ISERROR($AY215),VLOOKUP($BB215,Entf,9,FALSE),VLOOKUP($BB215,Entm,10,FALSE))</f>
        <v>#N/A</v>
      </c>
      <c r="BP231" s="381"/>
      <c r="BQ231" s="381"/>
      <c r="BR231" s="382"/>
      <c r="BS231" s="383" t="e">
        <f>IF(ISERROR($AY230),VLOOKUP($BB230,Entf,16,FALSE),VLOOKUP($BB230,Entm,17,FALSE))</f>
        <v>#N/A</v>
      </c>
      <c r="BT231" s="384"/>
      <c r="BU231" s="384"/>
      <c r="BV231" s="384"/>
      <c r="BW231" s="385"/>
      <c r="BX231" s="383" t="e">
        <f>IF(ISERROR($AY230),VLOOKUP($BB230,Entf,23,FALSE),VLOOKUP($BB230,Entm,24,FALSE))</f>
        <v>#N/A</v>
      </c>
      <c r="BY231" s="384"/>
      <c r="BZ231" s="384"/>
      <c r="CA231" s="384"/>
      <c r="CB231" s="385"/>
      <c r="CC231" s="383" t="e">
        <f>IF(ISERROR($AY230),VLOOKUP($BB230,Entf,30,FALSE),VLOOKUP($BB230,Entm,31,FALSE))</f>
        <v>#N/A</v>
      </c>
      <c r="CD231" s="384"/>
      <c r="CE231" s="384"/>
      <c r="CF231" s="384"/>
      <c r="CG231" s="385"/>
      <c r="CH231" s="383" t="e">
        <f>IF(ISERROR($AY230),VLOOKUP($BB230,Entf,33,FALSE),VLOOKUP($BB230,Entm,34,FALSE))</f>
        <v>#N/A</v>
      </c>
      <c r="CI231" s="384"/>
      <c r="CJ231" s="384"/>
      <c r="CK231" s="385"/>
      <c r="CL231" s="383" t="e">
        <f>IF(ISERROR($AY230),VLOOKUP($BB230,Entf,36,FALSE),VLOOKUP($BB230,Entm,37,FALSE))</f>
        <v>#N/A</v>
      </c>
      <c r="CM231" s="384"/>
      <c r="CN231" s="384"/>
      <c r="CO231" s="385"/>
    </row>
    <row r="232" spans="50:93" ht="12" customHeight="1">
      <c r="AX232" s="62"/>
      <c r="AY232" s="102" t="e">
        <f>VLOOKUP(1+AY230,$C$10:$C$160,1,FALSE)</f>
        <v>#N/A</v>
      </c>
      <c r="AZ232" s="102" t="e">
        <f>IF(ISERROR(AY232),VLOOKUP(1+AZ230,$D$10:$D$160,1,FALSE),0)</f>
        <v>#N/A</v>
      </c>
      <c r="BA232" s="102">
        <v>97</v>
      </c>
      <c r="BB232" s="371" t="e">
        <f>IF(ISERROR($AY232),VLOOKUP(AZ232,Entf,3,FALSE),VLOOKUP(AY232,Entm,4,FALSE))</f>
        <v>#N/A</v>
      </c>
      <c r="BC232" s="372"/>
      <c r="BD232" s="371" t="e">
        <f>IF(ISERROR($AY232),VLOOKUP($BB232,Entf,5,FALSE),VLOOKUP($BB232,Entm,6,FALSE))</f>
        <v>#N/A</v>
      </c>
      <c r="BE232" s="375"/>
      <c r="BF232" s="372"/>
      <c r="BG232" s="371" t="e">
        <f>IF(ISERROR($AY232),VLOOKUP($BB232,Entf,6,FALSE),VLOOKUP($BB232,Entm,7,FALSE))</f>
        <v>#N/A</v>
      </c>
      <c r="BH232" s="375"/>
      <c r="BI232" s="375"/>
      <c r="BJ232" s="375"/>
      <c r="BK232" s="375"/>
      <c r="BL232" s="372"/>
      <c r="BM232" s="371">
        <f>IF(ISERROR(AY232),IF(ISERROR(AZ232),"","女"),"男")</f>
      </c>
      <c r="BN232" s="372"/>
      <c r="BO232" s="386" t="e">
        <f>IF(ISERROR($AY217),VLOOKUP($BB217,Entf,37,FALSE),VLOOKUP($BB217,Entm,38,FALSE))</f>
        <v>#N/A</v>
      </c>
      <c r="BP232" s="387"/>
      <c r="BQ232" s="387"/>
      <c r="BR232" s="388"/>
      <c r="BS232" s="368" t="e">
        <f>IF(ISERROR($AY232),VLOOKUP($BB232,Entf,10,FALSE),VLOOKUP($BB232,Entm,11,FALSE))</f>
        <v>#N/A</v>
      </c>
      <c r="BT232" s="369"/>
      <c r="BU232" s="369"/>
      <c r="BV232" s="369"/>
      <c r="BW232" s="370"/>
      <c r="BX232" s="368" t="e">
        <f>IF(ISERROR($AY232),VLOOKUP($BB232,Entf,17,FALSE),VLOOKUP($BB232,Entm,18,FALSE))</f>
        <v>#N/A</v>
      </c>
      <c r="BY232" s="369"/>
      <c r="BZ232" s="369"/>
      <c r="CA232" s="369"/>
      <c r="CB232" s="370"/>
      <c r="CC232" s="368" t="e">
        <f>IF(ISERROR($AY232),VLOOKUP($BB232,Entf,24,FALSE),VLOOKUP($BB232,Entm,25,FALSE))</f>
        <v>#N/A</v>
      </c>
      <c r="CD232" s="369"/>
      <c r="CE232" s="369"/>
      <c r="CF232" s="369"/>
      <c r="CG232" s="370"/>
      <c r="CH232" s="368" t="e">
        <f>IF(ISERROR($AY232),VLOOKUP($BB232,Entf,31,FALSE),VLOOKUP($BB232,Entm,32,FALSE))</f>
        <v>#N/A</v>
      </c>
      <c r="CI232" s="369"/>
      <c r="CJ232" s="369"/>
      <c r="CK232" s="370"/>
      <c r="CL232" s="368" t="e">
        <f>IF(ISERROR($AY232),VLOOKUP($BB232,Entf,34,FALSE),VLOOKUP($BB232,Entm,35,FALSE))</f>
        <v>#N/A</v>
      </c>
      <c r="CM232" s="369"/>
      <c r="CN232" s="369"/>
      <c r="CO232" s="370"/>
    </row>
    <row r="233" spans="50:93" ht="12" customHeight="1">
      <c r="AX233" s="62"/>
      <c r="BB233" s="373"/>
      <c r="BC233" s="374"/>
      <c r="BD233" s="373"/>
      <c r="BE233" s="376"/>
      <c r="BF233" s="374"/>
      <c r="BG233" s="377" t="e">
        <f>IF(ISERROR($AY232),VLOOKUP($BB232,Entf,7,FALSE),VLOOKUP($BB232,Entm,8,FALSE))</f>
        <v>#N/A</v>
      </c>
      <c r="BH233" s="378"/>
      <c r="BI233" s="378"/>
      <c r="BJ233" s="378"/>
      <c r="BK233" s="378"/>
      <c r="BL233" s="379"/>
      <c r="BM233" s="373"/>
      <c r="BN233" s="374"/>
      <c r="BO233" s="380" t="e">
        <f>IF(ISERROR($AY217),VLOOKUP($BB217,Entf,9,FALSE),VLOOKUP($BB217,Entm,10,FALSE))</f>
        <v>#N/A</v>
      </c>
      <c r="BP233" s="381"/>
      <c r="BQ233" s="381"/>
      <c r="BR233" s="382"/>
      <c r="BS233" s="383" t="e">
        <f>IF(ISERROR($AY232),VLOOKUP($BB232,Entf,16,FALSE),VLOOKUP($BB232,Entm,17,FALSE))</f>
        <v>#N/A</v>
      </c>
      <c r="BT233" s="384"/>
      <c r="BU233" s="384"/>
      <c r="BV233" s="384"/>
      <c r="BW233" s="385"/>
      <c r="BX233" s="383" t="e">
        <f>IF(ISERROR($AY232),VLOOKUP($BB232,Entf,23,FALSE),VLOOKUP($BB232,Entm,24,FALSE))</f>
        <v>#N/A</v>
      </c>
      <c r="BY233" s="384"/>
      <c r="BZ233" s="384"/>
      <c r="CA233" s="384"/>
      <c r="CB233" s="385"/>
      <c r="CC233" s="383" t="e">
        <f>IF(ISERROR($AY232),VLOOKUP($BB232,Entf,30,FALSE),VLOOKUP($BB232,Entm,31,FALSE))</f>
        <v>#N/A</v>
      </c>
      <c r="CD233" s="384"/>
      <c r="CE233" s="384"/>
      <c r="CF233" s="384"/>
      <c r="CG233" s="385"/>
      <c r="CH233" s="383" t="e">
        <f>IF(ISERROR($AY232),VLOOKUP($BB232,Entf,33,FALSE),VLOOKUP($BB232,Entm,34,FALSE))</f>
        <v>#N/A</v>
      </c>
      <c r="CI233" s="384"/>
      <c r="CJ233" s="384"/>
      <c r="CK233" s="385"/>
      <c r="CL233" s="383" t="e">
        <f>IF(ISERROR($AY232),VLOOKUP($BB232,Entf,36,FALSE),VLOOKUP($BB232,Entm,37,FALSE))</f>
        <v>#N/A</v>
      </c>
      <c r="CM233" s="384"/>
      <c r="CN233" s="384"/>
      <c r="CO233" s="385"/>
    </row>
    <row r="234" spans="50:93" ht="12" customHeight="1">
      <c r="AX234" s="62"/>
      <c r="AY234" s="102" t="e">
        <f>VLOOKUP(1+AY232,$C$10:$C$160,1,FALSE)</f>
        <v>#N/A</v>
      </c>
      <c r="AZ234" s="102" t="e">
        <f>IF(ISERROR(AY234),VLOOKUP(1+AZ232,$D$10:$D$160,1,FALSE),0)</f>
        <v>#N/A</v>
      </c>
      <c r="BA234" s="102">
        <v>98</v>
      </c>
      <c r="BB234" s="371" t="e">
        <f>IF(ISERROR($AY234),VLOOKUP(AZ234,Entf,3,FALSE),VLOOKUP(AY234,Entm,4,FALSE))</f>
        <v>#N/A</v>
      </c>
      <c r="BC234" s="372"/>
      <c r="BD234" s="371" t="e">
        <f>IF(ISERROR($AY234),VLOOKUP($BB234,Entf,5,FALSE),VLOOKUP($BB234,Entm,6,FALSE))</f>
        <v>#N/A</v>
      </c>
      <c r="BE234" s="375"/>
      <c r="BF234" s="372"/>
      <c r="BG234" s="371" t="e">
        <f>IF(ISERROR($AY234),VLOOKUP($BB234,Entf,6,FALSE),VLOOKUP($BB234,Entm,7,FALSE))</f>
        <v>#N/A</v>
      </c>
      <c r="BH234" s="375"/>
      <c r="BI234" s="375"/>
      <c r="BJ234" s="375"/>
      <c r="BK234" s="375"/>
      <c r="BL234" s="372"/>
      <c r="BM234" s="371">
        <f>IF(ISERROR(AY234),IF(ISERROR(AZ234),"","女"),"男")</f>
      </c>
      <c r="BN234" s="372"/>
      <c r="BO234" s="386" t="e">
        <f>IF(ISERROR($AY219),VLOOKUP($BB219,Entf,37,FALSE),VLOOKUP($BB219,Entm,38,FALSE))</f>
        <v>#N/A</v>
      </c>
      <c r="BP234" s="387"/>
      <c r="BQ234" s="387"/>
      <c r="BR234" s="388"/>
      <c r="BS234" s="368" t="e">
        <f>IF(ISERROR($AY234),VLOOKUP($BB234,Entf,10,FALSE),VLOOKUP($BB234,Entm,11,FALSE))</f>
        <v>#N/A</v>
      </c>
      <c r="BT234" s="369"/>
      <c r="BU234" s="369"/>
      <c r="BV234" s="369"/>
      <c r="BW234" s="370"/>
      <c r="BX234" s="368" t="e">
        <f>IF(ISERROR($AY234),VLOOKUP($BB234,Entf,17,FALSE),VLOOKUP($BB234,Entm,18,FALSE))</f>
        <v>#N/A</v>
      </c>
      <c r="BY234" s="369"/>
      <c r="BZ234" s="369"/>
      <c r="CA234" s="369"/>
      <c r="CB234" s="370"/>
      <c r="CC234" s="368" t="e">
        <f>IF(ISERROR($AY234),VLOOKUP($BB234,Entf,24,FALSE),VLOOKUP($BB234,Entm,25,FALSE))</f>
        <v>#N/A</v>
      </c>
      <c r="CD234" s="369"/>
      <c r="CE234" s="369"/>
      <c r="CF234" s="369"/>
      <c r="CG234" s="370"/>
      <c r="CH234" s="368" t="e">
        <f>IF(ISERROR($AY234),VLOOKUP($BB234,Entf,31,FALSE),VLOOKUP($BB234,Entm,32,FALSE))</f>
        <v>#N/A</v>
      </c>
      <c r="CI234" s="369"/>
      <c r="CJ234" s="369"/>
      <c r="CK234" s="370"/>
      <c r="CL234" s="368" t="e">
        <f>IF(ISERROR($AY234),VLOOKUP($BB234,Entf,34,FALSE),VLOOKUP($BB234,Entm,35,FALSE))</f>
        <v>#N/A</v>
      </c>
      <c r="CM234" s="369"/>
      <c r="CN234" s="369"/>
      <c r="CO234" s="370"/>
    </row>
    <row r="235" spans="50:93" ht="12" customHeight="1">
      <c r="AX235" s="62"/>
      <c r="BB235" s="373"/>
      <c r="BC235" s="374"/>
      <c r="BD235" s="373"/>
      <c r="BE235" s="376"/>
      <c r="BF235" s="374"/>
      <c r="BG235" s="377" t="e">
        <f>IF(ISERROR($AY234),VLOOKUP($BB234,Entf,7,FALSE),VLOOKUP($BB234,Entm,8,FALSE))</f>
        <v>#N/A</v>
      </c>
      <c r="BH235" s="378"/>
      <c r="BI235" s="378"/>
      <c r="BJ235" s="378"/>
      <c r="BK235" s="378"/>
      <c r="BL235" s="379"/>
      <c r="BM235" s="373"/>
      <c r="BN235" s="374"/>
      <c r="BO235" s="380" t="e">
        <f>IF(ISERROR($AY219),VLOOKUP($BB219,Entf,9,FALSE),VLOOKUP($BB219,Entm,10,FALSE))</f>
        <v>#N/A</v>
      </c>
      <c r="BP235" s="381"/>
      <c r="BQ235" s="381"/>
      <c r="BR235" s="382"/>
      <c r="BS235" s="383" t="e">
        <f>IF(ISERROR($AY234),VLOOKUP($BB234,Entf,16,FALSE),VLOOKUP($BB234,Entm,17,FALSE))</f>
        <v>#N/A</v>
      </c>
      <c r="BT235" s="384"/>
      <c r="BU235" s="384"/>
      <c r="BV235" s="384"/>
      <c r="BW235" s="385"/>
      <c r="BX235" s="383" t="e">
        <f>IF(ISERROR($AY234),VLOOKUP($BB234,Entf,23,FALSE),VLOOKUP($BB234,Entm,24,FALSE))</f>
        <v>#N/A</v>
      </c>
      <c r="BY235" s="384"/>
      <c r="BZ235" s="384"/>
      <c r="CA235" s="384"/>
      <c r="CB235" s="385"/>
      <c r="CC235" s="383" t="e">
        <f>IF(ISERROR($AY234),VLOOKUP($BB234,Entf,30,FALSE),VLOOKUP($BB234,Entm,31,FALSE))</f>
        <v>#N/A</v>
      </c>
      <c r="CD235" s="384"/>
      <c r="CE235" s="384"/>
      <c r="CF235" s="384"/>
      <c r="CG235" s="385"/>
      <c r="CH235" s="383" t="e">
        <f>IF(ISERROR($AY234),VLOOKUP($BB234,Entf,33,FALSE),VLOOKUP($BB234,Entm,34,FALSE))</f>
        <v>#N/A</v>
      </c>
      <c r="CI235" s="384"/>
      <c r="CJ235" s="384"/>
      <c r="CK235" s="385"/>
      <c r="CL235" s="383" t="e">
        <f>IF(ISERROR($AY234),VLOOKUP($BB234,Entf,36,FALSE),VLOOKUP($BB234,Entm,37,FALSE))</f>
        <v>#N/A</v>
      </c>
      <c r="CM235" s="384"/>
      <c r="CN235" s="384"/>
      <c r="CO235" s="385"/>
    </row>
    <row r="236" spans="50:93" ht="12" customHeight="1">
      <c r="AX236" s="62"/>
      <c r="AY236" s="102" t="e">
        <f>VLOOKUP(1+AY234,$C$10:$C$160,1,FALSE)</f>
        <v>#N/A</v>
      </c>
      <c r="AZ236" s="102" t="e">
        <f>IF(ISERROR(AY236),VLOOKUP(1+AZ234,$D$10:$D$160,1,FALSE),0)</f>
        <v>#N/A</v>
      </c>
      <c r="BA236" s="102">
        <v>99</v>
      </c>
      <c r="BB236" s="371" t="e">
        <f>IF(ISERROR($AY236),VLOOKUP(AZ236,Entf,3,FALSE),VLOOKUP(AY236,Entm,4,FALSE))</f>
        <v>#N/A</v>
      </c>
      <c r="BC236" s="372"/>
      <c r="BD236" s="371" t="e">
        <f>IF(ISERROR($AY236),VLOOKUP($BB236,Entf,5,FALSE),VLOOKUP($BB236,Entm,6,FALSE))</f>
        <v>#N/A</v>
      </c>
      <c r="BE236" s="375"/>
      <c r="BF236" s="372"/>
      <c r="BG236" s="371" t="e">
        <f>IF(ISERROR($AY236),VLOOKUP($BB236,Entf,6,FALSE),VLOOKUP($BB236,Entm,7,FALSE))</f>
        <v>#N/A</v>
      </c>
      <c r="BH236" s="375"/>
      <c r="BI236" s="375"/>
      <c r="BJ236" s="375"/>
      <c r="BK236" s="375"/>
      <c r="BL236" s="372"/>
      <c r="BM236" s="371">
        <f>IF(ISERROR(AY236),IF(ISERROR(AZ236),"","女"),"男")</f>
      </c>
      <c r="BN236" s="372"/>
      <c r="BO236" s="386" t="e">
        <f>IF(ISERROR($AY221),VLOOKUP($BB221,Entf,37,FALSE),VLOOKUP($BB221,Entm,38,FALSE))</f>
        <v>#N/A</v>
      </c>
      <c r="BP236" s="387"/>
      <c r="BQ236" s="387"/>
      <c r="BR236" s="388"/>
      <c r="BS236" s="368" t="e">
        <f>IF(ISERROR($AY236),VLOOKUP($BB236,Entf,10,FALSE),VLOOKUP($BB236,Entm,11,FALSE))</f>
        <v>#N/A</v>
      </c>
      <c r="BT236" s="369"/>
      <c r="BU236" s="369"/>
      <c r="BV236" s="369"/>
      <c r="BW236" s="370"/>
      <c r="BX236" s="368" t="e">
        <f>IF(ISERROR($AY236),VLOOKUP($BB236,Entf,17,FALSE),VLOOKUP($BB236,Entm,18,FALSE))</f>
        <v>#N/A</v>
      </c>
      <c r="BY236" s="369"/>
      <c r="BZ236" s="369"/>
      <c r="CA236" s="369"/>
      <c r="CB236" s="370"/>
      <c r="CC236" s="368" t="e">
        <f>IF(ISERROR($AY236),VLOOKUP($BB236,Entf,24,FALSE),VLOOKUP($BB236,Entm,25,FALSE))</f>
        <v>#N/A</v>
      </c>
      <c r="CD236" s="369"/>
      <c r="CE236" s="369"/>
      <c r="CF236" s="369"/>
      <c r="CG236" s="370"/>
      <c r="CH236" s="368" t="e">
        <f>IF(ISERROR($AY236),VLOOKUP($BB236,Entf,31,FALSE),VLOOKUP($BB236,Entm,32,FALSE))</f>
        <v>#N/A</v>
      </c>
      <c r="CI236" s="369"/>
      <c r="CJ236" s="369"/>
      <c r="CK236" s="370"/>
      <c r="CL236" s="368" t="e">
        <f>IF(ISERROR($AY236),VLOOKUP($BB236,Entf,34,FALSE),VLOOKUP($BB236,Entm,35,FALSE))</f>
        <v>#N/A</v>
      </c>
      <c r="CM236" s="369"/>
      <c r="CN236" s="369"/>
      <c r="CO236" s="370"/>
    </row>
    <row r="237" spans="50:93" ht="12" customHeight="1">
      <c r="AX237" s="62"/>
      <c r="BB237" s="373"/>
      <c r="BC237" s="374"/>
      <c r="BD237" s="373"/>
      <c r="BE237" s="376"/>
      <c r="BF237" s="374"/>
      <c r="BG237" s="377" t="e">
        <f>IF(ISERROR($AY236),VLOOKUP($BB236,Entf,7,FALSE),VLOOKUP($BB236,Entm,8,FALSE))</f>
        <v>#N/A</v>
      </c>
      <c r="BH237" s="378"/>
      <c r="BI237" s="378"/>
      <c r="BJ237" s="378"/>
      <c r="BK237" s="378"/>
      <c r="BL237" s="379"/>
      <c r="BM237" s="373"/>
      <c r="BN237" s="374"/>
      <c r="BO237" s="380" t="e">
        <f>IF(ISERROR($AY221),VLOOKUP($BB221,Entf,9,FALSE),VLOOKUP($BB221,Entm,10,FALSE))</f>
        <v>#N/A</v>
      </c>
      <c r="BP237" s="381"/>
      <c r="BQ237" s="381"/>
      <c r="BR237" s="382"/>
      <c r="BS237" s="383" t="e">
        <f>IF(ISERROR($AY236),VLOOKUP($BB236,Entf,16,FALSE),VLOOKUP($BB236,Entm,17,FALSE))</f>
        <v>#N/A</v>
      </c>
      <c r="BT237" s="384"/>
      <c r="BU237" s="384"/>
      <c r="BV237" s="384"/>
      <c r="BW237" s="385"/>
      <c r="BX237" s="383" t="e">
        <f>IF(ISERROR($AY236),VLOOKUP($BB236,Entf,23,FALSE),VLOOKUP($BB236,Entm,24,FALSE))</f>
        <v>#N/A</v>
      </c>
      <c r="BY237" s="384"/>
      <c r="BZ237" s="384"/>
      <c r="CA237" s="384"/>
      <c r="CB237" s="385"/>
      <c r="CC237" s="383" t="e">
        <f>IF(ISERROR($AY236),VLOOKUP($BB236,Entf,30,FALSE),VLOOKUP($BB236,Entm,31,FALSE))</f>
        <v>#N/A</v>
      </c>
      <c r="CD237" s="384"/>
      <c r="CE237" s="384"/>
      <c r="CF237" s="384"/>
      <c r="CG237" s="385"/>
      <c r="CH237" s="383" t="e">
        <f>IF(ISERROR($AY236),VLOOKUP($BB236,Entf,33,FALSE),VLOOKUP($BB236,Entm,34,FALSE))</f>
        <v>#N/A</v>
      </c>
      <c r="CI237" s="384"/>
      <c r="CJ237" s="384"/>
      <c r="CK237" s="385"/>
      <c r="CL237" s="383" t="e">
        <f>IF(ISERROR($AY236),VLOOKUP($BB236,Entf,36,FALSE),VLOOKUP($BB236,Entm,37,FALSE))</f>
        <v>#N/A</v>
      </c>
      <c r="CM237" s="384"/>
      <c r="CN237" s="384"/>
      <c r="CO237" s="385"/>
    </row>
    <row r="238" spans="50:93" ht="12" customHeight="1">
      <c r="AX238" s="62"/>
      <c r="AY238" s="102" t="e">
        <f>VLOOKUP(1+AY236,$C$10:$C$160,1,FALSE)</f>
        <v>#N/A</v>
      </c>
      <c r="AZ238" s="102" t="e">
        <f>IF(ISERROR(AY238),VLOOKUP(1+AZ236,$D$10:$D$160,1,FALSE),0)</f>
        <v>#N/A</v>
      </c>
      <c r="BA238" s="102">
        <v>100</v>
      </c>
      <c r="BB238" s="371" t="e">
        <f>IF(ISERROR($AY238),VLOOKUP(AZ238,Entf,3,FALSE),VLOOKUP(AY238,Entm,4,FALSE))</f>
        <v>#N/A</v>
      </c>
      <c r="BC238" s="372"/>
      <c r="BD238" s="371" t="e">
        <f>IF(ISERROR($AY238),VLOOKUP($BB238,Entf,5,FALSE),VLOOKUP($BB238,Entm,6,FALSE))</f>
        <v>#N/A</v>
      </c>
      <c r="BE238" s="375"/>
      <c r="BF238" s="372"/>
      <c r="BG238" s="371" t="e">
        <f>IF(ISERROR($AY238),VLOOKUP($BB238,Entf,6,FALSE),VLOOKUP($BB238,Entm,7,FALSE))</f>
        <v>#N/A</v>
      </c>
      <c r="BH238" s="375"/>
      <c r="BI238" s="375"/>
      <c r="BJ238" s="375"/>
      <c r="BK238" s="375"/>
      <c r="BL238" s="372"/>
      <c r="BM238" s="371">
        <f>IF(ISERROR(AY238),IF(ISERROR(AZ238),"","女"),"男")</f>
      </c>
      <c r="BN238" s="372"/>
      <c r="BO238" s="386" t="e">
        <f>IF(ISERROR($AY223),VLOOKUP($BB223,Entf,37,FALSE),VLOOKUP($BB223,Entm,38,FALSE))</f>
        <v>#N/A</v>
      </c>
      <c r="BP238" s="387"/>
      <c r="BQ238" s="387"/>
      <c r="BR238" s="388"/>
      <c r="BS238" s="368" t="e">
        <f>IF(ISERROR($AY238),VLOOKUP($BB238,Entf,10,FALSE),VLOOKUP($BB238,Entm,11,FALSE))</f>
        <v>#N/A</v>
      </c>
      <c r="BT238" s="369"/>
      <c r="BU238" s="369"/>
      <c r="BV238" s="369"/>
      <c r="BW238" s="370"/>
      <c r="BX238" s="368" t="e">
        <f>IF(ISERROR($AY238),VLOOKUP($BB238,Entf,17,FALSE),VLOOKUP($BB238,Entm,18,FALSE))</f>
        <v>#N/A</v>
      </c>
      <c r="BY238" s="369"/>
      <c r="BZ238" s="369"/>
      <c r="CA238" s="369"/>
      <c r="CB238" s="370"/>
      <c r="CC238" s="368" t="e">
        <f>IF(ISERROR($AY238),VLOOKUP($BB238,Entf,24,FALSE),VLOOKUP($BB238,Entm,25,FALSE))</f>
        <v>#N/A</v>
      </c>
      <c r="CD238" s="369"/>
      <c r="CE238" s="369"/>
      <c r="CF238" s="369"/>
      <c r="CG238" s="370"/>
      <c r="CH238" s="368" t="e">
        <f>IF(ISERROR($AY238),VLOOKUP($BB238,Entf,31,FALSE),VLOOKUP($BB238,Entm,32,FALSE))</f>
        <v>#N/A</v>
      </c>
      <c r="CI238" s="369"/>
      <c r="CJ238" s="369"/>
      <c r="CK238" s="370"/>
      <c r="CL238" s="368" t="e">
        <f>IF(ISERROR($AY238),VLOOKUP($BB238,Entf,34,FALSE),VLOOKUP($BB238,Entm,35,FALSE))</f>
        <v>#N/A</v>
      </c>
      <c r="CM238" s="369"/>
      <c r="CN238" s="369"/>
      <c r="CO238" s="370"/>
    </row>
    <row r="239" spans="50:93" ht="12" customHeight="1">
      <c r="AX239" s="62"/>
      <c r="BB239" s="373"/>
      <c r="BC239" s="374"/>
      <c r="BD239" s="373"/>
      <c r="BE239" s="376"/>
      <c r="BF239" s="374"/>
      <c r="BG239" s="377" t="e">
        <f>IF(ISERROR($AY238),VLOOKUP($BB238,Entf,7,FALSE),VLOOKUP($BB238,Entm,8,FALSE))</f>
        <v>#N/A</v>
      </c>
      <c r="BH239" s="378"/>
      <c r="BI239" s="378"/>
      <c r="BJ239" s="378"/>
      <c r="BK239" s="378"/>
      <c r="BL239" s="379"/>
      <c r="BM239" s="373"/>
      <c r="BN239" s="374"/>
      <c r="BO239" s="380" t="e">
        <f>IF(ISERROR($AY223),VLOOKUP($BB223,Entf,9,FALSE),VLOOKUP($BB223,Entm,10,FALSE))</f>
        <v>#N/A</v>
      </c>
      <c r="BP239" s="381"/>
      <c r="BQ239" s="381"/>
      <c r="BR239" s="382"/>
      <c r="BS239" s="383" t="e">
        <f>IF(ISERROR($AY238),VLOOKUP($BB238,Entf,16,FALSE),VLOOKUP($BB238,Entm,17,FALSE))</f>
        <v>#N/A</v>
      </c>
      <c r="BT239" s="384"/>
      <c r="BU239" s="384"/>
      <c r="BV239" s="384"/>
      <c r="BW239" s="385"/>
      <c r="BX239" s="383" t="e">
        <f>IF(ISERROR($AY238),VLOOKUP($BB238,Entf,23,FALSE),VLOOKUP($BB238,Entm,24,FALSE))</f>
        <v>#N/A</v>
      </c>
      <c r="BY239" s="384"/>
      <c r="BZ239" s="384"/>
      <c r="CA239" s="384"/>
      <c r="CB239" s="385"/>
      <c r="CC239" s="383" t="e">
        <f>IF(ISERROR($AY238),VLOOKUP($BB238,Entf,30,FALSE),VLOOKUP($BB238,Entm,31,FALSE))</f>
        <v>#N/A</v>
      </c>
      <c r="CD239" s="384"/>
      <c r="CE239" s="384"/>
      <c r="CF239" s="384"/>
      <c r="CG239" s="385"/>
      <c r="CH239" s="383" t="e">
        <f>IF(ISERROR($AY238),VLOOKUP($BB238,Entf,33,FALSE),VLOOKUP($BB238,Entm,34,FALSE))</f>
        <v>#N/A</v>
      </c>
      <c r="CI239" s="384"/>
      <c r="CJ239" s="384"/>
      <c r="CK239" s="385"/>
      <c r="CL239" s="383" t="e">
        <f>IF(ISERROR($AY238),VLOOKUP($BB238,Entf,36,FALSE),VLOOKUP($BB238,Entm,37,FALSE))</f>
        <v>#N/A</v>
      </c>
      <c r="CM239" s="384"/>
      <c r="CN239" s="384"/>
      <c r="CO239" s="385"/>
    </row>
    <row r="240" spans="50:93" ht="12" customHeight="1">
      <c r="AX240" s="62"/>
      <c r="AY240" s="102" t="e">
        <f>VLOOKUP(1+AY238,$C$10:$C$160,1,FALSE)</f>
        <v>#N/A</v>
      </c>
      <c r="AZ240" s="102" t="e">
        <f>IF(ISERROR(AY240),VLOOKUP(1+AZ238,$D$10:$D$160,1,FALSE),0)</f>
        <v>#N/A</v>
      </c>
      <c r="BA240" s="102">
        <v>101</v>
      </c>
      <c r="BB240" s="371" t="e">
        <f>IF(ISERROR($AY240),VLOOKUP(AZ240,Entf,3,FALSE),VLOOKUP(AY240,Entm,4,FALSE))</f>
        <v>#N/A</v>
      </c>
      <c r="BC240" s="372"/>
      <c r="BD240" s="371" t="e">
        <f>IF(ISERROR($AY240),VLOOKUP($BB240,Entf,5,FALSE),VLOOKUP($BB240,Entm,6,FALSE))</f>
        <v>#N/A</v>
      </c>
      <c r="BE240" s="375"/>
      <c r="BF240" s="372"/>
      <c r="BG240" s="371" t="e">
        <f>IF(ISERROR($AY240),VLOOKUP($BB240,Entf,6,FALSE),VLOOKUP($BB240,Entm,7,FALSE))</f>
        <v>#N/A</v>
      </c>
      <c r="BH240" s="375"/>
      <c r="BI240" s="375"/>
      <c r="BJ240" s="375"/>
      <c r="BK240" s="375"/>
      <c r="BL240" s="372"/>
      <c r="BM240" s="371">
        <f>IF(ISERROR(AY240),IF(ISERROR(AZ240),"","女"),"男")</f>
      </c>
      <c r="BN240" s="372"/>
      <c r="BO240" s="386" t="e">
        <f>IF(ISERROR($AY225),VLOOKUP($BB225,Entf,37,FALSE),VLOOKUP($BB225,Entm,38,FALSE))</f>
        <v>#N/A</v>
      </c>
      <c r="BP240" s="387"/>
      <c r="BQ240" s="387"/>
      <c r="BR240" s="388"/>
      <c r="BS240" s="368" t="e">
        <f>IF(ISERROR($AY240),VLOOKUP($BB240,Entf,10,FALSE),VLOOKUP($BB240,Entm,11,FALSE))</f>
        <v>#N/A</v>
      </c>
      <c r="BT240" s="369"/>
      <c r="BU240" s="369"/>
      <c r="BV240" s="369"/>
      <c r="BW240" s="370"/>
      <c r="BX240" s="368" t="e">
        <f>IF(ISERROR($AY240),VLOOKUP($BB240,Entf,17,FALSE),VLOOKUP($BB240,Entm,18,FALSE))</f>
        <v>#N/A</v>
      </c>
      <c r="BY240" s="369"/>
      <c r="BZ240" s="369"/>
      <c r="CA240" s="369"/>
      <c r="CB240" s="370"/>
      <c r="CC240" s="368" t="e">
        <f>IF(ISERROR($AY240),VLOOKUP($BB240,Entf,24,FALSE),VLOOKUP($BB240,Entm,25,FALSE))</f>
        <v>#N/A</v>
      </c>
      <c r="CD240" s="369"/>
      <c r="CE240" s="369"/>
      <c r="CF240" s="369"/>
      <c r="CG240" s="370"/>
      <c r="CH240" s="368" t="e">
        <f>IF(ISERROR($AY240),VLOOKUP($BB240,Entf,31,FALSE),VLOOKUP($BB240,Entm,32,FALSE))</f>
        <v>#N/A</v>
      </c>
      <c r="CI240" s="369"/>
      <c r="CJ240" s="369"/>
      <c r="CK240" s="370"/>
      <c r="CL240" s="368" t="e">
        <f>IF(ISERROR($AY240),VLOOKUP($BB240,Entf,34,FALSE),VLOOKUP($BB240,Entm,35,FALSE))</f>
        <v>#N/A</v>
      </c>
      <c r="CM240" s="369"/>
      <c r="CN240" s="369"/>
      <c r="CO240" s="370"/>
    </row>
    <row r="241" spans="50:93" ht="12" customHeight="1">
      <c r="AX241" s="62"/>
      <c r="BB241" s="373"/>
      <c r="BC241" s="374"/>
      <c r="BD241" s="373"/>
      <c r="BE241" s="376"/>
      <c r="BF241" s="374"/>
      <c r="BG241" s="377" t="e">
        <f>IF(ISERROR($AY240),VLOOKUP($BB240,Entf,7,FALSE),VLOOKUP($BB240,Entm,8,FALSE))</f>
        <v>#N/A</v>
      </c>
      <c r="BH241" s="378"/>
      <c r="BI241" s="378"/>
      <c r="BJ241" s="378"/>
      <c r="BK241" s="378"/>
      <c r="BL241" s="379"/>
      <c r="BM241" s="373"/>
      <c r="BN241" s="374"/>
      <c r="BO241" s="380" t="e">
        <f>IF(ISERROR($AY225),VLOOKUP($BB225,Entf,9,FALSE),VLOOKUP($BB225,Entm,10,FALSE))</f>
        <v>#N/A</v>
      </c>
      <c r="BP241" s="381"/>
      <c r="BQ241" s="381"/>
      <c r="BR241" s="382"/>
      <c r="BS241" s="383" t="e">
        <f>IF(ISERROR($AY240),VLOOKUP($BB240,Entf,16,FALSE),VLOOKUP($BB240,Entm,17,FALSE))</f>
        <v>#N/A</v>
      </c>
      <c r="BT241" s="384"/>
      <c r="BU241" s="384"/>
      <c r="BV241" s="384"/>
      <c r="BW241" s="385"/>
      <c r="BX241" s="383" t="e">
        <f>IF(ISERROR($AY240),VLOOKUP($BB240,Entf,23,FALSE),VLOOKUP($BB240,Entm,24,FALSE))</f>
        <v>#N/A</v>
      </c>
      <c r="BY241" s="384"/>
      <c r="BZ241" s="384"/>
      <c r="CA241" s="384"/>
      <c r="CB241" s="385"/>
      <c r="CC241" s="383" t="e">
        <f>IF(ISERROR($AY240),VLOOKUP($BB240,Entf,30,FALSE),VLOOKUP($BB240,Entm,31,FALSE))</f>
        <v>#N/A</v>
      </c>
      <c r="CD241" s="384"/>
      <c r="CE241" s="384"/>
      <c r="CF241" s="384"/>
      <c r="CG241" s="385"/>
      <c r="CH241" s="383" t="e">
        <f>IF(ISERROR($AY240),VLOOKUP($BB240,Entf,33,FALSE),VLOOKUP($BB240,Entm,34,FALSE))</f>
        <v>#N/A</v>
      </c>
      <c r="CI241" s="384"/>
      <c r="CJ241" s="384"/>
      <c r="CK241" s="385"/>
      <c r="CL241" s="383" t="e">
        <f>IF(ISERROR($AY240),VLOOKUP($BB240,Entf,36,FALSE),VLOOKUP($BB240,Entm,37,FALSE))</f>
        <v>#N/A</v>
      </c>
      <c r="CM241" s="384"/>
      <c r="CN241" s="384"/>
      <c r="CO241" s="385"/>
    </row>
    <row r="242" spans="50:93" ht="12" customHeight="1">
      <c r="AX242" s="62"/>
      <c r="AY242" s="102" t="e">
        <f>VLOOKUP(1+AY240,$C$10:$C$160,1,FALSE)</f>
        <v>#N/A</v>
      </c>
      <c r="AZ242" s="102" t="e">
        <f>IF(ISERROR(AY242),VLOOKUP(1+AZ240,$D$10:$D$160,1,FALSE),0)</f>
        <v>#N/A</v>
      </c>
      <c r="BA242" s="102">
        <v>102</v>
      </c>
      <c r="BB242" s="371" t="e">
        <f>IF(ISERROR($AY242),VLOOKUP(AZ242,Entf,3,FALSE),VLOOKUP(AY242,Entm,4,FALSE))</f>
        <v>#N/A</v>
      </c>
      <c r="BC242" s="372"/>
      <c r="BD242" s="371" t="e">
        <f>IF(ISERROR($AY242),VLOOKUP($BB242,Entf,5,FALSE),VLOOKUP($BB242,Entm,6,FALSE))</f>
        <v>#N/A</v>
      </c>
      <c r="BE242" s="375"/>
      <c r="BF242" s="372"/>
      <c r="BG242" s="371" t="e">
        <f>IF(ISERROR($AY242),VLOOKUP($BB242,Entf,6,FALSE),VLOOKUP($BB242,Entm,7,FALSE))</f>
        <v>#N/A</v>
      </c>
      <c r="BH242" s="375"/>
      <c r="BI242" s="375"/>
      <c r="BJ242" s="375"/>
      <c r="BK242" s="375"/>
      <c r="BL242" s="372"/>
      <c r="BM242" s="371">
        <f>IF(ISERROR(AY242),IF(ISERROR(AZ242),"","女"),"男")</f>
      </c>
      <c r="BN242" s="372"/>
      <c r="BO242" s="386" t="e">
        <f>IF(ISERROR($AY227),VLOOKUP($BB227,Entf,37,FALSE),VLOOKUP($BB227,Entm,38,FALSE))</f>
        <v>#N/A</v>
      </c>
      <c r="BP242" s="387"/>
      <c r="BQ242" s="387"/>
      <c r="BR242" s="388"/>
      <c r="BS242" s="368" t="e">
        <f>IF(ISERROR($AY242),VLOOKUP($BB242,Entf,10,FALSE),VLOOKUP($BB242,Entm,11,FALSE))</f>
        <v>#N/A</v>
      </c>
      <c r="BT242" s="369"/>
      <c r="BU242" s="369"/>
      <c r="BV242" s="369"/>
      <c r="BW242" s="370"/>
      <c r="BX242" s="368" t="e">
        <f>IF(ISERROR($AY242),VLOOKUP($BB242,Entf,17,FALSE),VLOOKUP($BB242,Entm,18,FALSE))</f>
        <v>#N/A</v>
      </c>
      <c r="BY242" s="369"/>
      <c r="BZ242" s="369"/>
      <c r="CA242" s="369"/>
      <c r="CB242" s="370"/>
      <c r="CC242" s="368" t="e">
        <f>IF(ISERROR($AY242),VLOOKUP($BB242,Entf,24,FALSE),VLOOKUP($BB242,Entm,25,FALSE))</f>
        <v>#N/A</v>
      </c>
      <c r="CD242" s="369"/>
      <c r="CE242" s="369"/>
      <c r="CF242" s="369"/>
      <c r="CG242" s="370"/>
      <c r="CH242" s="368" t="e">
        <f>IF(ISERROR($AY242),VLOOKUP($BB242,Entf,31,FALSE),VLOOKUP($BB242,Entm,32,FALSE))</f>
        <v>#N/A</v>
      </c>
      <c r="CI242" s="369"/>
      <c r="CJ242" s="369"/>
      <c r="CK242" s="370"/>
      <c r="CL242" s="368" t="e">
        <f>IF(ISERROR($AY242),VLOOKUP($BB242,Entf,34,FALSE),VLOOKUP($BB242,Entm,35,FALSE))</f>
        <v>#N/A</v>
      </c>
      <c r="CM242" s="369"/>
      <c r="CN242" s="369"/>
      <c r="CO242" s="370"/>
    </row>
    <row r="243" spans="50:93" ht="12" customHeight="1">
      <c r="AX243" s="62"/>
      <c r="BB243" s="373"/>
      <c r="BC243" s="374"/>
      <c r="BD243" s="373"/>
      <c r="BE243" s="376"/>
      <c r="BF243" s="374"/>
      <c r="BG243" s="377" t="e">
        <f>IF(ISERROR($AY242),VLOOKUP($BB242,Entf,7,FALSE),VLOOKUP($BB242,Entm,8,FALSE))</f>
        <v>#N/A</v>
      </c>
      <c r="BH243" s="378"/>
      <c r="BI243" s="378"/>
      <c r="BJ243" s="378"/>
      <c r="BK243" s="378"/>
      <c r="BL243" s="379"/>
      <c r="BM243" s="373"/>
      <c r="BN243" s="374"/>
      <c r="BO243" s="380" t="e">
        <f>IF(ISERROR($AY227),VLOOKUP($BB227,Entf,9,FALSE),VLOOKUP($BB227,Entm,10,FALSE))</f>
        <v>#N/A</v>
      </c>
      <c r="BP243" s="381"/>
      <c r="BQ243" s="381"/>
      <c r="BR243" s="382"/>
      <c r="BS243" s="383" t="e">
        <f>IF(ISERROR($AY242),VLOOKUP($BB242,Entf,16,FALSE),VLOOKUP($BB242,Entm,17,FALSE))</f>
        <v>#N/A</v>
      </c>
      <c r="BT243" s="384"/>
      <c r="BU243" s="384"/>
      <c r="BV243" s="384"/>
      <c r="BW243" s="385"/>
      <c r="BX243" s="383" t="e">
        <f>IF(ISERROR($AY242),VLOOKUP($BB242,Entf,23,FALSE),VLOOKUP($BB242,Entm,24,FALSE))</f>
        <v>#N/A</v>
      </c>
      <c r="BY243" s="384"/>
      <c r="BZ243" s="384"/>
      <c r="CA243" s="384"/>
      <c r="CB243" s="385"/>
      <c r="CC243" s="383" t="e">
        <f>IF(ISERROR($AY242),VLOOKUP($BB242,Entf,30,FALSE),VLOOKUP($BB242,Entm,31,FALSE))</f>
        <v>#N/A</v>
      </c>
      <c r="CD243" s="384"/>
      <c r="CE243" s="384"/>
      <c r="CF243" s="384"/>
      <c r="CG243" s="385"/>
      <c r="CH243" s="383" t="e">
        <f>IF(ISERROR($AY242),VLOOKUP($BB242,Entf,33,FALSE),VLOOKUP($BB242,Entm,34,FALSE))</f>
        <v>#N/A</v>
      </c>
      <c r="CI243" s="384"/>
      <c r="CJ243" s="384"/>
      <c r="CK243" s="385"/>
      <c r="CL243" s="383" t="e">
        <f>IF(ISERROR($AY242),VLOOKUP($BB242,Entf,36,FALSE),VLOOKUP($BB242,Entm,37,FALSE))</f>
        <v>#N/A</v>
      </c>
      <c r="CM243" s="384"/>
      <c r="CN243" s="384"/>
      <c r="CO243" s="385"/>
    </row>
    <row r="244" spans="50:93" ht="12" customHeight="1">
      <c r="AX244" s="62"/>
      <c r="AY244" s="102" t="e">
        <f>VLOOKUP(1+AY242,$C$10:$C$160,1,FALSE)</f>
        <v>#N/A</v>
      </c>
      <c r="AZ244" s="102" t="e">
        <f>IF(ISERROR(AY244),VLOOKUP(1+AZ242,$D$10:$D$160,1,FALSE),0)</f>
        <v>#N/A</v>
      </c>
      <c r="BA244" s="102">
        <v>103</v>
      </c>
      <c r="BB244" s="371" t="e">
        <f>IF(ISERROR($AY244),VLOOKUP(AZ244,Entf,3,FALSE),VLOOKUP(AY244,Entm,4,FALSE))</f>
        <v>#N/A</v>
      </c>
      <c r="BC244" s="372"/>
      <c r="BD244" s="371" t="e">
        <f>IF(ISERROR($AY244),VLOOKUP($BB244,Entf,5,FALSE),VLOOKUP($BB244,Entm,6,FALSE))</f>
        <v>#N/A</v>
      </c>
      <c r="BE244" s="375"/>
      <c r="BF244" s="372"/>
      <c r="BG244" s="371" t="e">
        <f>IF(ISERROR($AY244),VLOOKUP($BB244,Entf,6,FALSE),VLOOKUP($BB244,Entm,7,FALSE))</f>
        <v>#N/A</v>
      </c>
      <c r="BH244" s="375"/>
      <c r="BI244" s="375"/>
      <c r="BJ244" s="375"/>
      <c r="BK244" s="375"/>
      <c r="BL244" s="372"/>
      <c r="BM244" s="371">
        <f>IF(ISERROR(AY244),IF(ISERROR(AZ244),"","女"),"男")</f>
      </c>
      <c r="BN244" s="372"/>
      <c r="BO244" s="386" t="e">
        <f>IF(ISERROR($AY229),VLOOKUP($BB229,Entf,37,FALSE),VLOOKUP($BB229,Entm,38,FALSE))</f>
        <v>#N/A</v>
      </c>
      <c r="BP244" s="387"/>
      <c r="BQ244" s="387"/>
      <c r="BR244" s="388"/>
      <c r="BS244" s="368" t="e">
        <f>IF(ISERROR($AY244),VLOOKUP($BB244,Entf,10,FALSE),VLOOKUP($BB244,Entm,11,FALSE))</f>
        <v>#N/A</v>
      </c>
      <c r="BT244" s="369"/>
      <c r="BU244" s="369"/>
      <c r="BV244" s="369"/>
      <c r="BW244" s="370"/>
      <c r="BX244" s="368" t="e">
        <f>IF(ISERROR($AY244),VLOOKUP($BB244,Entf,17,FALSE),VLOOKUP($BB244,Entm,18,FALSE))</f>
        <v>#N/A</v>
      </c>
      <c r="BY244" s="369"/>
      <c r="BZ244" s="369"/>
      <c r="CA244" s="369"/>
      <c r="CB244" s="370"/>
      <c r="CC244" s="368" t="e">
        <f>IF(ISERROR($AY244),VLOOKUP($BB244,Entf,24,FALSE),VLOOKUP($BB244,Entm,25,FALSE))</f>
        <v>#N/A</v>
      </c>
      <c r="CD244" s="369"/>
      <c r="CE244" s="369"/>
      <c r="CF244" s="369"/>
      <c r="CG244" s="370"/>
      <c r="CH244" s="368" t="e">
        <f>IF(ISERROR($AY244),VLOOKUP($BB244,Entf,31,FALSE),VLOOKUP($BB244,Entm,32,FALSE))</f>
        <v>#N/A</v>
      </c>
      <c r="CI244" s="369"/>
      <c r="CJ244" s="369"/>
      <c r="CK244" s="370"/>
      <c r="CL244" s="368" t="e">
        <f>IF(ISERROR($AY244),VLOOKUP($BB244,Entf,34,FALSE),VLOOKUP($BB244,Entm,35,FALSE))</f>
        <v>#N/A</v>
      </c>
      <c r="CM244" s="369"/>
      <c r="CN244" s="369"/>
      <c r="CO244" s="370"/>
    </row>
    <row r="245" spans="50:93" ht="12" customHeight="1">
      <c r="AX245" s="62"/>
      <c r="BB245" s="373"/>
      <c r="BC245" s="374"/>
      <c r="BD245" s="373"/>
      <c r="BE245" s="376"/>
      <c r="BF245" s="374"/>
      <c r="BG245" s="377" t="e">
        <f>IF(ISERROR($AY244),VLOOKUP($BB244,Entf,7,FALSE),VLOOKUP($BB244,Entm,8,FALSE))</f>
        <v>#N/A</v>
      </c>
      <c r="BH245" s="378"/>
      <c r="BI245" s="378"/>
      <c r="BJ245" s="378"/>
      <c r="BK245" s="378"/>
      <c r="BL245" s="379"/>
      <c r="BM245" s="373"/>
      <c r="BN245" s="374"/>
      <c r="BO245" s="380" t="e">
        <f>IF(ISERROR($AY229),VLOOKUP($BB229,Entf,9,FALSE),VLOOKUP($BB229,Entm,10,FALSE))</f>
        <v>#N/A</v>
      </c>
      <c r="BP245" s="381"/>
      <c r="BQ245" s="381"/>
      <c r="BR245" s="382"/>
      <c r="BS245" s="383" t="e">
        <f>IF(ISERROR($AY244),VLOOKUP($BB244,Entf,16,FALSE),VLOOKUP($BB244,Entm,17,FALSE))</f>
        <v>#N/A</v>
      </c>
      <c r="BT245" s="384"/>
      <c r="BU245" s="384"/>
      <c r="BV245" s="384"/>
      <c r="BW245" s="385"/>
      <c r="BX245" s="383" t="e">
        <f>IF(ISERROR($AY244),VLOOKUP($BB244,Entf,23,FALSE),VLOOKUP($BB244,Entm,24,FALSE))</f>
        <v>#N/A</v>
      </c>
      <c r="BY245" s="384"/>
      <c r="BZ245" s="384"/>
      <c r="CA245" s="384"/>
      <c r="CB245" s="385"/>
      <c r="CC245" s="383" t="e">
        <f>IF(ISERROR($AY244),VLOOKUP($BB244,Entf,30,FALSE),VLOOKUP($BB244,Entm,31,FALSE))</f>
        <v>#N/A</v>
      </c>
      <c r="CD245" s="384"/>
      <c r="CE245" s="384"/>
      <c r="CF245" s="384"/>
      <c r="CG245" s="385"/>
      <c r="CH245" s="383" t="e">
        <f>IF(ISERROR($AY244),VLOOKUP($BB244,Entf,33,FALSE),VLOOKUP($BB244,Entm,34,FALSE))</f>
        <v>#N/A</v>
      </c>
      <c r="CI245" s="384"/>
      <c r="CJ245" s="384"/>
      <c r="CK245" s="385"/>
      <c r="CL245" s="383" t="e">
        <f>IF(ISERROR($AY244),VLOOKUP($BB244,Entf,36,FALSE),VLOOKUP($BB244,Entm,37,FALSE))</f>
        <v>#N/A</v>
      </c>
      <c r="CM245" s="384"/>
      <c r="CN245" s="384"/>
      <c r="CO245" s="385"/>
    </row>
    <row r="246" spans="50:93" ht="12" customHeight="1">
      <c r="AX246" s="62"/>
      <c r="AY246" s="102" t="e">
        <f>VLOOKUP(1+AY244,$C$10:$C$160,1,FALSE)</f>
        <v>#N/A</v>
      </c>
      <c r="AZ246" s="102" t="e">
        <f>IF(ISERROR(AY246),VLOOKUP(1+AZ244,$D$10:$D$160,1,FALSE),0)</f>
        <v>#N/A</v>
      </c>
      <c r="BA246" s="102">
        <v>104</v>
      </c>
      <c r="BB246" s="371" t="e">
        <f>IF(ISERROR($AY246),VLOOKUP(AZ246,Entf,3,FALSE),VLOOKUP(AY246,Entm,4,FALSE))</f>
        <v>#N/A</v>
      </c>
      <c r="BC246" s="372"/>
      <c r="BD246" s="371" t="e">
        <f>IF(ISERROR($AY246),VLOOKUP($BB246,Entf,5,FALSE),VLOOKUP($BB246,Entm,6,FALSE))</f>
        <v>#N/A</v>
      </c>
      <c r="BE246" s="375"/>
      <c r="BF246" s="372"/>
      <c r="BG246" s="371" t="e">
        <f>IF(ISERROR($AY246),VLOOKUP($BB246,Entf,6,FALSE),VLOOKUP($BB246,Entm,7,FALSE))</f>
        <v>#N/A</v>
      </c>
      <c r="BH246" s="375"/>
      <c r="BI246" s="375"/>
      <c r="BJ246" s="375"/>
      <c r="BK246" s="375"/>
      <c r="BL246" s="372"/>
      <c r="BM246" s="371">
        <f>IF(ISERROR(AY246),IF(ISERROR(AZ246),"","女"),"男")</f>
      </c>
      <c r="BN246" s="372"/>
      <c r="BO246" s="386" t="e">
        <f>IF(ISERROR($AY231),VLOOKUP($BB231,Entf,37,FALSE),VLOOKUP($BB231,Entm,38,FALSE))</f>
        <v>#N/A</v>
      </c>
      <c r="BP246" s="387"/>
      <c r="BQ246" s="387"/>
      <c r="BR246" s="388"/>
      <c r="BS246" s="368" t="e">
        <f>IF(ISERROR($AY246),VLOOKUP($BB246,Entf,10,FALSE),VLOOKUP($BB246,Entm,11,FALSE))</f>
        <v>#N/A</v>
      </c>
      <c r="BT246" s="369"/>
      <c r="BU246" s="369"/>
      <c r="BV246" s="369"/>
      <c r="BW246" s="370"/>
      <c r="BX246" s="368" t="e">
        <f>IF(ISERROR($AY246),VLOOKUP($BB246,Entf,17,FALSE),VLOOKUP($BB246,Entm,18,FALSE))</f>
        <v>#N/A</v>
      </c>
      <c r="BY246" s="369"/>
      <c r="BZ246" s="369"/>
      <c r="CA246" s="369"/>
      <c r="CB246" s="370"/>
      <c r="CC246" s="368" t="e">
        <f>IF(ISERROR($AY246),VLOOKUP($BB246,Entf,24,FALSE),VLOOKUP($BB246,Entm,25,FALSE))</f>
        <v>#N/A</v>
      </c>
      <c r="CD246" s="369"/>
      <c r="CE246" s="369"/>
      <c r="CF246" s="369"/>
      <c r="CG246" s="370"/>
      <c r="CH246" s="368" t="e">
        <f>IF(ISERROR($AY246),VLOOKUP($BB246,Entf,31,FALSE),VLOOKUP($BB246,Entm,32,FALSE))</f>
        <v>#N/A</v>
      </c>
      <c r="CI246" s="369"/>
      <c r="CJ246" s="369"/>
      <c r="CK246" s="370"/>
      <c r="CL246" s="368" t="e">
        <f>IF(ISERROR($AY246),VLOOKUP($BB246,Entf,34,FALSE),VLOOKUP($BB246,Entm,35,FALSE))</f>
        <v>#N/A</v>
      </c>
      <c r="CM246" s="369"/>
      <c r="CN246" s="369"/>
      <c r="CO246" s="370"/>
    </row>
    <row r="247" spans="50:93" ht="12" customHeight="1">
      <c r="AX247" s="62"/>
      <c r="BB247" s="373"/>
      <c r="BC247" s="374"/>
      <c r="BD247" s="373"/>
      <c r="BE247" s="376"/>
      <c r="BF247" s="374"/>
      <c r="BG247" s="377" t="e">
        <f>IF(ISERROR($AY246),VLOOKUP($BB246,Entf,7,FALSE),VLOOKUP($BB246,Entm,8,FALSE))</f>
        <v>#N/A</v>
      </c>
      <c r="BH247" s="378"/>
      <c r="BI247" s="378"/>
      <c r="BJ247" s="378"/>
      <c r="BK247" s="378"/>
      <c r="BL247" s="379"/>
      <c r="BM247" s="373"/>
      <c r="BN247" s="374"/>
      <c r="BO247" s="380" t="e">
        <f>IF(ISERROR($AY231),VLOOKUP($BB231,Entf,9,FALSE),VLOOKUP($BB231,Entm,10,FALSE))</f>
        <v>#N/A</v>
      </c>
      <c r="BP247" s="381"/>
      <c r="BQ247" s="381"/>
      <c r="BR247" s="382"/>
      <c r="BS247" s="383" t="e">
        <f>IF(ISERROR($AY246),VLOOKUP($BB246,Entf,16,FALSE),VLOOKUP($BB246,Entm,17,FALSE))</f>
        <v>#N/A</v>
      </c>
      <c r="BT247" s="384"/>
      <c r="BU247" s="384"/>
      <c r="BV247" s="384"/>
      <c r="BW247" s="385"/>
      <c r="BX247" s="383" t="e">
        <f>IF(ISERROR($AY246),VLOOKUP($BB246,Entf,23,FALSE),VLOOKUP($BB246,Entm,24,FALSE))</f>
        <v>#N/A</v>
      </c>
      <c r="BY247" s="384"/>
      <c r="BZ247" s="384"/>
      <c r="CA247" s="384"/>
      <c r="CB247" s="385"/>
      <c r="CC247" s="383" t="e">
        <f>IF(ISERROR($AY246),VLOOKUP($BB246,Entf,30,FALSE),VLOOKUP($BB246,Entm,31,FALSE))</f>
        <v>#N/A</v>
      </c>
      <c r="CD247" s="384"/>
      <c r="CE247" s="384"/>
      <c r="CF247" s="384"/>
      <c r="CG247" s="385"/>
      <c r="CH247" s="383" t="e">
        <f>IF(ISERROR($AY246),VLOOKUP($BB246,Entf,33,FALSE),VLOOKUP($BB246,Entm,34,FALSE))</f>
        <v>#N/A</v>
      </c>
      <c r="CI247" s="384"/>
      <c r="CJ247" s="384"/>
      <c r="CK247" s="385"/>
      <c r="CL247" s="383" t="e">
        <f>IF(ISERROR($AY246),VLOOKUP($BB246,Entf,36,FALSE),VLOOKUP($BB246,Entm,37,FALSE))</f>
        <v>#N/A</v>
      </c>
      <c r="CM247" s="384"/>
      <c r="CN247" s="384"/>
      <c r="CO247" s="385"/>
    </row>
    <row r="248" spans="50:93" ht="12" customHeight="1">
      <c r="AX248" s="62"/>
      <c r="AY248" s="102" t="e">
        <f>VLOOKUP(1+AY246,$C$10:$C$160,1,FALSE)</f>
        <v>#N/A</v>
      </c>
      <c r="AZ248" s="102" t="e">
        <f>IF(ISERROR(AY248),VLOOKUP(1+AZ246,$D$10:$D$160,1,FALSE),0)</f>
        <v>#N/A</v>
      </c>
      <c r="BA248" s="102">
        <v>105</v>
      </c>
      <c r="BB248" s="371" t="e">
        <f>IF(ISERROR($AY248),VLOOKUP(AZ248,Entf,3,FALSE),VLOOKUP(AY248,Entm,4,FALSE))</f>
        <v>#N/A</v>
      </c>
      <c r="BC248" s="372"/>
      <c r="BD248" s="371" t="e">
        <f>IF(ISERROR($AY248),VLOOKUP($BB248,Entf,5,FALSE),VLOOKUP($BB248,Entm,6,FALSE))</f>
        <v>#N/A</v>
      </c>
      <c r="BE248" s="375"/>
      <c r="BF248" s="372"/>
      <c r="BG248" s="371" t="e">
        <f>IF(ISERROR($AY248),VLOOKUP($BB248,Entf,6,FALSE),VLOOKUP($BB248,Entm,7,FALSE))</f>
        <v>#N/A</v>
      </c>
      <c r="BH248" s="375"/>
      <c r="BI248" s="375"/>
      <c r="BJ248" s="375"/>
      <c r="BK248" s="375"/>
      <c r="BL248" s="372"/>
      <c r="BM248" s="371">
        <f>IF(ISERROR(AY248),IF(ISERROR(AZ248),"","女"),"男")</f>
      </c>
      <c r="BN248" s="372"/>
      <c r="BO248" s="386" t="e">
        <f>IF(ISERROR($AY233),VLOOKUP($BB233,Entf,37,FALSE),VLOOKUP($BB233,Entm,38,FALSE))</f>
        <v>#N/A</v>
      </c>
      <c r="BP248" s="387"/>
      <c r="BQ248" s="387"/>
      <c r="BR248" s="388"/>
      <c r="BS248" s="368" t="e">
        <f>IF(ISERROR($AY248),VLOOKUP($BB248,Entf,10,FALSE),VLOOKUP($BB248,Entm,11,FALSE))</f>
        <v>#N/A</v>
      </c>
      <c r="BT248" s="369"/>
      <c r="BU248" s="369"/>
      <c r="BV248" s="369"/>
      <c r="BW248" s="370"/>
      <c r="BX248" s="368" t="e">
        <f>IF(ISERROR($AY248),VLOOKUP($BB248,Entf,17,FALSE),VLOOKUP($BB248,Entm,18,FALSE))</f>
        <v>#N/A</v>
      </c>
      <c r="BY248" s="369"/>
      <c r="BZ248" s="369"/>
      <c r="CA248" s="369"/>
      <c r="CB248" s="370"/>
      <c r="CC248" s="368" t="e">
        <f>IF(ISERROR($AY248),VLOOKUP($BB248,Entf,24,FALSE),VLOOKUP($BB248,Entm,25,FALSE))</f>
        <v>#N/A</v>
      </c>
      <c r="CD248" s="369"/>
      <c r="CE248" s="369"/>
      <c r="CF248" s="369"/>
      <c r="CG248" s="370"/>
      <c r="CH248" s="368" t="e">
        <f>IF(ISERROR($AY248),VLOOKUP($BB248,Entf,31,FALSE),VLOOKUP($BB248,Entm,32,FALSE))</f>
        <v>#N/A</v>
      </c>
      <c r="CI248" s="369"/>
      <c r="CJ248" s="369"/>
      <c r="CK248" s="370"/>
      <c r="CL248" s="368" t="e">
        <f>IF(ISERROR($AY248),VLOOKUP($BB248,Entf,34,FALSE),VLOOKUP($BB248,Entm,35,FALSE))</f>
        <v>#N/A</v>
      </c>
      <c r="CM248" s="369"/>
      <c r="CN248" s="369"/>
      <c r="CO248" s="370"/>
    </row>
    <row r="249" spans="50:93" ht="12" customHeight="1">
      <c r="AX249" s="62"/>
      <c r="BB249" s="373"/>
      <c r="BC249" s="374"/>
      <c r="BD249" s="373"/>
      <c r="BE249" s="376"/>
      <c r="BF249" s="374"/>
      <c r="BG249" s="377" t="e">
        <f>IF(ISERROR($AY248),VLOOKUP($BB248,Entf,7,FALSE),VLOOKUP($BB248,Entm,8,FALSE))</f>
        <v>#N/A</v>
      </c>
      <c r="BH249" s="378"/>
      <c r="BI249" s="378"/>
      <c r="BJ249" s="378"/>
      <c r="BK249" s="378"/>
      <c r="BL249" s="379"/>
      <c r="BM249" s="373"/>
      <c r="BN249" s="374"/>
      <c r="BO249" s="380" t="e">
        <f>IF(ISERROR($AY233),VLOOKUP($BB233,Entf,9,FALSE),VLOOKUP($BB233,Entm,10,FALSE))</f>
        <v>#N/A</v>
      </c>
      <c r="BP249" s="381"/>
      <c r="BQ249" s="381"/>
      <c r="BR249" s="382"/>
      <c r="BS249" s="383" t="e">
        <f>IF(ISERROR($AY248),VLOOKUP($BB248,Entf,16,FALSE),VLOOKUP($BB248,Entm,17,FALSE))</f>
        <v>#N/A</v>
      </c>
      <c r="BT249" s="384"/>
      <c r="BU249" s="384"/>
      <c r="BV249" s="384"/>
      <c r="BW249" s="385"/>
      <c r="BX249" s="383" t="e">
        <f>IF(ISERROR($AY248),VLOOKUP($BB248,Entf,23,FALSE),VLOOKUP($BB248,Entm,24,FALSE))</f>
        <v>#N/A</v>
      </c>
      <c r="BY249" s="384"/>
      <c r="BZ249" s="384"/>
      <c r="CA249" s="384"/>
      <c r="CB249" s="385"/>
      <c r="CC249" s="383" t="e">
        <f>IF(ISERROR($AY248),VLOOKUP($BB248,Entf,30,FALSE),VLOOKUP($BB248,Entm,31,FALSE))</f>
        <v>#N/A</v>
      </c>
      <c r="CD249" s="384"/>
      <c r="CE249" s="384"/>
      <c r="CF249" s="384"/>
      <c r="CG249" s="385"/>
      <c r="CH249" s="383" t="e">
        <f>IF(ISERROR($AY248),VLOOKUP($BB248,Entf,33,FALSE),VLOOKUP($BB248,Entm,34,FALSE))</f>
        <v>#N/A</v>
      </c>
      <c r="CI249" s="384"/>
      <c r="CJ249" s="384"/>
      <c r="CK249" s="385"/>
      <c r="CL249" s="383" t="e">
        <f>IF(ISERROR($AY248),VLOOKUP($BB248,Entf,36,FALSE),VLOOKUP($BB248,Entm,37,FALSE))</f>
        <v>#N/A</v>
      </c>
      <c r="CM249" s="384"/>
      <c r="CN249" s="384"/>
      <c r="CO249" s="385"/>
    </row>
    <row r="250" spans="50:93" ht="12" customHeight="1">
      <c r="AX250" s="62"/>
      <c r="AY250" s="102" t="e">
        <f>VLOOKUP(1+AY248,$C$10:$C$160,1,FALSE)</f>
        <v>#N/A</v>
      </c>
      <c r="AZ250" s="102" t="e">
        <f>IF(ISERROR(AY250),VLOOKUP(1+AZ248,$D$10:$D$160,1,FALSE),0)</f>
        <v>#N/A</v>
      </c>
      <c r="BA250" s="102">
        <v>106</v>
      </c>
      <c r="BB250" s="371" t="e">
        <f>IF(ISERROR($AY250),VLOOKUP(AZ250,Entf,3,FALSE),VLOOKUP(AY250,Entm,4,FALSE))</f>
        <v>#N/A</v>
      </c>
      <c r="BC250" s="372"/>
      <c r="BD250" s="371" t="e">
        <f aca="true" t="shared" si="112" ref="BD250:BD258">IF(ISERROR($AY250),VLOOKUP($BB250,Entf,5,FALSE),VLOOKUP($BB250,Entm,6,FALSE))</f>
        <v>#N/A</v>
      </c>
      <c r="BE250" s="375"/>
      <c r="BF250" s="372"/>
      <c r="BG250" s="371" t="e">
        <f aca="true" t="shared" si="113" ref="BG250:BG258">IF(ISERROR($AY250),VLOOKUP($BB250,Entf,6,FALSE),VLOOKUP($BB250,Entm,7,FALSE))</f>
        <v>#N/A</v>
      </c>
      <c r="BH250" s="375"/>
      <c r="BI250" s="375"/>
      <c r="BJ250" s="375"/>
      <c r="BK250" s="375"/>
      <c r="BL250" s="372"/>
      <c r="BM250" s="371">
        <f>IF(ISERROR(AY250),IF(ISERROR(AZ250),"","女"),"男")</f>
      </c>
      <c r="BN250" s="372"/>
      <c r="BO250" s="386" t="e">
        <f>IF(ISERROR($AY235),VLOOKUP($BB235,Entf,37,FALSE),VLOOKUP($BB235,Entm,38,FALSE))</f>
        <v>#N/A</v>
      </c>
      <c r="BP250" s="387"/>
      <c r="BQ250" s="387"/>
      <c r="BR250" s="388"/>
      <c r="BS250" s="368" t="e">
        <f>IF(ISERROR($AY250),VLOOKUP($BB250,Entf,10,FALSE),VLOOKUP($BB250,Entm,11,FALSE))</f>
        <v>#N/A</v>
      </c>
      <c r="BT250" s="369"/>
      <c r="BU250" s="369"/>
      <c r="BV250" s="369"/>
      <c r="BW250" s="370"/>
      <c r="BX250" s="368" t="e">
        <f>IF(ISERROR($AY250),VLOOKUP($BB250,Entf,17,FALSE),VLOOKUP($BB250,Entm,18,FALSE))</f>
        <v>#N/A</v>
      </c>
      <c r="BY250" s="369"/>
      <c r="BZ250" s="369"/>
      <c r="CA250" s="369"/>
      <c r="CB250" s="370"/>
      <c r="CC250" s="368" t="e">
        <f>IF(ISERROR($AY250),VLOOKUP($BB250,Entf,24,FALSE),VLOOKUP($BB250,Entm,25,FALSE))</f>
        <v>#N/A</v>
      </c>
      <c r="CD250" s="369"/>
      <c r="CE250" s="369"/>
      <c r="CF250" s="369"/>
      <c r="CG250" s="370"/>
      <c r="CH250" s="368" t="e">
        <f>IF(ISERROR($AY250),VLOOKUP($BB250,Entf,31,FALSE),VLOOKUP($BB250,Entm,32,FALSE))</f>
        <v>#N/A</v>
      </c>
      <c r="CI250" s="369"/>
      <c r="CJ250" s="369"/>
      <c r="CK250" s="370"/>
      <c r="CL250" s="368" t="e">
        <f>IF(ISERROR($AY250),VLOOKUP($BB250,Entf,34,FALSE),VLOOKUP($BB250,Entm,35,FALSE))</f>
        <v>#N/A</v>
      </c>
      <c r="CM250" s="369"/>
      <c r="CN250" s="369"/>
      <c r="CO250" s="370"/>
    </row>
    <row r="251" spans="50:93" ht="12" customHeight="1">
      <c r="AX251" s="62"/>
      <c r="BB251" s="373"/>
      <c r="BC251" s="374"/>
      <c r="BD251" s="373"/>
      <c r="BE251" s="376"/>
      <c r="BF251" s="374"/>
      <c r="BG251" s="377" t="e">
        <f>IF(ISERROR($AY250),VLOOKUP($BB250,Entf,7,FALSE),VLOOKUP($BB250,Entm,8,FALSE))</f>
        <v>#N/A</v>
      </c>
      <c r="BH251" s="378"/>
      <c r="BI251" s="378"/>
      <c r="BJ251" s="378"/>
      <c r="BK251" s="378"/>
      <c r="BL251" s="379"/>
      <c r="BM251" s="373"/>
      <c r="BN251" s="374"/>
      <c r="BO251" s="380" t="e">
        <f>IF(ISERROR($AY235),VLOOKUP($BB235,Entf,9,FALSE),VLOOKUP($BB235,Entm,10,FALSE))</f>
        <v>#N/A</v>
      </c>
      <c r="BP251" s="381"/>
      <c r="BQ251" s="381"/>
      <c r="BR251" s="382"/>
      <c r="BS251" s="383" t="e">
        <f>IF(ISERROR($AY250),VLOOKUP($BB250,Entf,16,FALSE),VLOOKUP($BB250,Entm,17,FALSE))</f>
        <v>#N/A</v>
      </c>
      <c r="BT251" s="384"/>
      <c r="BU251" s="384"/>
      <c r="BV251" s="384"/>
      <c r="BW251" s="385"/>
      <c r="BX251" s="383" t="e">
        <f>IF(ISERROR($AY250),VLOOKUP($BB250,Entf,23,FALSE),VLOOKUP($BB250,Entm,24,FALSE))</f>
        <v>#N/A</v>
      </c>
      <c r="BY251" s="384"/>
      <c r="BZ251" s="384"/>
      <c r="CA251" s="384"/>
      <c r="CB251" s="385"/>
      <c r="CC251" s="383" t="e">
        <f>IF(ISERROR($AY250),VLOOKUP($BB250,Entf,30,FALSE),VLOOKUP($BB250,Entm,31,FALSE))</f>
        <v>#N/A</v>
      </c>
      <c r="CD251" s="384"/>
      <c r="CE251" s="384"/>
      <c r="CF251" s="384"/>
      <c r="CG251" s="385"/>
      <c r="CH251" s="383" t="e">
        <f>IF(ISERROR($AY250),VLOOKUP($BB250,Entf,33,FALSE),VLOOKUP($BB250,Entm,34,FALSE))</f>
        <v>#N/A</v>
      </c>
      <c r="CI251" s="384"/>
      <c r="CJ251" s="384"/>
      <c r="CK251" s="385"/>
      <c r="CL251" s="383" t="e">
        <f>IF(ISERROR($AY250),VLOOKUP($BB250,Entf,36,FALSE),VLOOKUP($BB250,Entm,37,FALSE))</f>
        <v>#N/A</v>
      </c>
      <c r="CM251" s="384"/>
      <c r="CN251" s="384"/>
      <c r="CO251" s="385"/>
    </row>
    <row r="252" spans="50:93" ht="12" customHeight="1">
      <c r="AX252" s="62"/>
      <c r="AY252" s="102" t="e">
        <f>VLOOKUP(1+AY250,$C$10:$C$160,1,FALSE)</f>
        <v>#N/A</v>
      </c>
      <c r="AZ252" s="102" t="e">
        <f>IF(ISERROR(AY252),VLOOKUP(1+AZ250,$D$10:$D$160,1,FALSE),0)</f>
        <v>#N/A</v>
      </c>
      <c r="BA252" s="102">
        <v>107</v>
      </c>
      <c r="BB252" s="371" t="e">
        <f>IF(ISERROR($AY252),VLOOKUP(AZ252,Entf,3,FALSE),VLOOKUP(AY252,Entm,4,FALSE))</f>
        <v>#N/A</v>
      </c>
      <c r="BC252" s="372"/>
      <c r="BD252" s="371" t="e">
        <f t="shared" si="112"/>
        <v>#N/A</v>
      </c>
      <c r="BE252" s="375"/>
      <c r="BF252" s="372"/>
      <c r="BG252" s="371" t="e">
        <f t="shared" si="113"/>
        <v>#N/A</v>
      </c>
      <c r="BH252" s="375"/>
      <c r="BI252" s="375"/>
      <c r="BJ252" s="375"/>
      <c r="BK252" s="375"/>
      <c r="BL252" s="372"/>
      <c r="BM252" s="371">
        <f>IF(ISERROR(AY252),IF(ISERROR(AZ252),"","女"),"男")</f>
      </c>
      <c r="BN252" s="372"/>
      <c r="BO252" s="386" t="e">
        <f>IF(ISERROR($AY237),VLOOKUP($BB237,Entf,37,FALSE),VLOOKUP($BB237,Entm,38,FALSE))</f>
        <v>#N/A</v>
      </c>
      <c r="BP252" s="387"/>
      <c r="BQ252" s="387"/>
      <c r="BR252" s="388"/>
      <c r="BS252" s="368" t="e">
        <f>IF(ISERROR($AY252),VLOOKUP($BB252,Entf,10,FALSE),VLOOKUP($BB252,Entm,11,FALSE))</f>
        <v>#N/A</v>
      </c>
      <c r="BT252" s="369"/>
      <c r="BU252" s="369"/>
      <c r="BV252" s="369"/>
      <c r="BW252" s="370"/>
      <c r="BX252" s="368" t="e">
        <f>IF(ISERROR($AY252),VLOOKUP($BB252,Entf,17,FALSE),VLOOKUP($BB252,Entm,18,FALSE))</f>
        <v>#N/A</v>
      </c>
      <c r="BY252" s="369"/>
      <c r="BZ252" s="369"/>
      <c r="CA252" s="369"/>
      <c r="CB252" s="370"/>
      <c r="CC252" s="368" t="e">
        <f>IF(ISERROR($AY252),VLOOKUP($BB252,Entf,24,FALSE),VLOOKUP($BB252,Entm,25,FALSE))</f>
        <v>#N/A</v>
      </c>
      <c r="CD252" s="369"/>
      <c r="CE252" s="369"/>
      <c r="CF252" s="369"/>
      <c r="CG252" s="370"/>
      <c r="CH252" s="368" t="e">
        <f>IF(ISERROR($AY252),VLOOKUP($BB252,Entf,31,FALSE),VLOOKUP($BB252,Entm,32,FALSE))</f>
        <v>#N/A</v>
      </c>
      <c r="CI252" s="369"/>
      <c r="CJ252" s="369"/>
      <c r="CK252" s="370"/>
      <c r="CL252" s="368" t="e">
        <f>IF(ISERROR($AY252),VLOOKUP($BB252,Entf,34,FALSE),VLOOKUP($BB252,Entm,35,FALSE))</f>
        <v>#N/A</v>
      </c>
      <c r="CM252" s="369"/>
      <c r="CN252" s="369"/>
      <c r="CO252" s="370"/>
    </row>
    <row r="253" spans="50:93" ht="12" customHeight="1">
      <c r="AX253" s="62"/>
      <c r="BB253" s="373"/>
      <c r="BC253" s="374"/>
      <c r="BD253" s="373"/>
      <c r="BE253" s="376"/>
      <c r="BF253" s="374"/>
      <c r="BG253" s="377" t="e">
        <f>IF(ISERROR($AY252),VLOOKUP($BB252,Entf,7,FALSE),VLOOKUP($BB252,Entm,8,FALSE))</f>
        <v>#N/A</v>
      </c>
      <c r="BH253" s="378"/>
      <c r="BI253" s="378"/>
      <c r="BJ253" s="378"/>
      <c r="BK253" s="378"/>
      <c r="BL253" s="379"/>
      <c r="BM253" s="373"/>
      <c r="BN253" s="374"/>
      <c r="BO253" s="380" t="e">
        <f>IF(ISERROR($AY237),VLOOKUP($BB237,Entf,9,FALSE),VLOOKUP($BB237,Entm,10,FALSE))</f>
        <v>#N/A</v>
      </c>
      <c r="BP253" s="381"/>
      <c r="BQ253" s="381"/>
      <c r="BR253" s="382"/>
      <c r="BS253" s="383" t="e">
        <f>IF(ISERROR($AY252),VLOOKUP($BB252,Entf,16,FALSE),VLOOKUP($BB252,Entm,17,FALSE))</f>
        <v>#N/A</v>
      </c>
      <c r="BT253" s="384"/>
      <c r="BU253" s="384"/>
      <c r="BV253" s="384"/>
      <c r="BW253" s="385"/>
      <c r="BX253" s="383" t="e">
        <f>IF(ISERROR($AY252),VLOOKUP($BB252,Entf,23,FALSE),VLOOKUP($BB252,Entm,24,FALSE))</f>
        <v>#N/A</v>
      </c>
      <c r="BY253" s="384"/>
      <c r="BZ253" s="384"/>
      <c r="CA253" s="384"/>
      <c r="CB253" s="385"/>
      <c r="CC253" s="383" t="e">
        <f>IF(ISERROR($AY252),VLOOKUP($BB252,Entf,30,FALSE),VLOOKUP($BB252,Entm,31,FALSE))</f>
        <v>#N/A</v>
      </c>
      <c r="CD253" s="384"/>
      <c r="CE253" s="384"/>
      <c r="CF253" s="384"/>
      <c r="CG253" s="385"/>
      <c r="CH253" s="383" t="e">
        <f>IF(ISERROR($AY252),VLOOKUP($BB252,Entf,33,FALSE),VLOOKUP($BB252,Entm,34,FALSE))</f>
        <v>#N/A</v>
      </c>
      <c r="CI253" s="384"/>
      <c r="CJ253" s="384"/>
      <c r="CK253" s="385"/>
      <c r="CL253" s="383" t="e">
        <f>IF(ISERROR($AY252),VLOOKUP($BB252,Entf,36,FALSE),VLOOKUP($BB252,Entm,37,FALSE))</f>
        <v>#N/A</v>
      </c>
      <c r="CM253" s="384"/>
      <c r="CN253" s="384"/>
      <c r="CO253" s="385"/>
    </row>
    <row r="254" spans="50:93" ht="12" customHeight="1">
      <c r="AX254" s="62"/>
      <c r="AY254" s="102" t="e">
        <f>VLOOKUP(1+AY252,$C$10:$C$160,1,FALSE)</f>
        <v>#N/A</v>
      </c>
      <c r="AZ254" s="102" t="e">
        <f>IF(ISERROR(AY254),VLOOKUP(1+AZ252,$D$10:$D$160,1,FALSE),0)</f>
        <v>#N/A</v>
      </c>
      <c r="BA254" s="102">
        <v>108</v>
      </c>
      <c r="BB254" s="371" t="e">
        <f>IF(ISERROR($AY254),VLOOKUP(AZ254,Entf,3,FALSE),VLOOKUP(AY254,Entm,4,FALSE))</f>
        <v>#N/A</v>
      </c>
      <c r="BC254" s="372"/>
      <c r="BD254" s="371" t="e">
        <f t="shared" si="112"/>
        <v>#N/A</v>
      </c>
      <c r="BE254" s="375"/>
      <c r="BF254" s="372"/>
      <c r="BG254" s="371" t="e">
        <f t="shared" si="113"/>
        <v>#N/A</v>
      </c>
      <c r="BH254" s="375"/>
      <c r="BI254" s="375"/>
      <c r="BJ254" s="375"/>
      <c r="BK254" s="375"/>
      <c r="BL254" s="372"/>
      <c r="BM254" s="371">
        <f>IF(ISERROR(AY254),IF(ISERROR(AZ254),"","女"),"男")</f>
      </c>
      <c r="BN254" s="372"/>
      <c r="BO254" s="386" t="e">
        <f>IF(ISERROR($AY239),VLOOKUP($BB239,Entf,37,FALSE),VLOOKUP($BB239,Entm,38,FALSE))</f>
        <v>#N/A</v>
      </c>
      <c r="BP254" s="387"/>
      <c r="BQ254" s="387"/>
      <c r="BR254" s="388"/>
      <c r="BS254" s="368" t="e">
        <f>IF(ISERROR($AY254),VLOOKUP($BB254,Entf,10,FALSE),VLOOKUP($BB254,Entm,11,FALSE))</f>
        <v>#N/A</v>
      </c>
      <c r="BT254" s="369"/>
      <c r="BU254" s="369"/>
      <c r="BV254" s="369"/>
      <c r="BW254" s="370"/>
      <c r="BX254" s="368" t="e">
        <f>IF(ISERROR($AY254),VLOOKUP($BB254,Entf,17,FALSE),VLOOKUP($BB254,Entm,18,FALSE))</f>
        <v>#N/A</v>
      </c>
      <c r="BY254" s="369"/>
      <c r="BZ254" s="369"/>
      <c r="CA254" s="369"/>
      <c r="CB254" s="370"/>
      <c r="CC254" s="368" t="e">
        <f>IF(ISERROR($AY254),VLOOKUP($BB254,Entf,24,FALSE),VLOOKUP($BB254,Entm,25,FALSE))</f>
        <v>#N/A</v>
      </c>
      <c r="CD254" s="369"/>
      <c r="CE254" s="369"/>
      <c r="CF254" s="369"/>
      <c r="CG254" s="370"/>
      <c r="CH254" s="368" t="e">
        <f>IF(ISERROR($AY254),VLOOKUP($BB254,Entf,31,FALSE),VLOOKUP($BB254,Entm,32,FALSE))</f>
        <v>#N/A</v>
      </c>
      <c r="CI254" s="369"/>
      <c r="CJ254" s="369"/>
      <c r="CK254" s="370"/>
      <c r="CL254" s="368" t="e">
        <f>IF(ISERROR($AY254),VLOOKUP($BB254,Entf,34,FALSE),VLOOKUP($BB254,Entm,35,FALSE))</f>
        <v>#N/A</v>
      </c>
      <c r="CM254" s="369"/>
      <c r="CN254" s="369"/>
      <c r="CO254" s="370"/>
    </row>
    <row r="255" spans="50:93" ht="12" customHeight="1">
      <c r="AX255" s="62"/>
      <c r="BB255" s="373"/>
      <c r="BC255" s="374"/>
      <c r="BD255" s="373"/>
      <c r="BE255" s="376"/>
      <c r="BF255" s="374"/>
      <c r="BG255" s="377" t="e">
        <f>IF(ISERROR($AY254),VLOOKUP($BB254,Entf,7,FALSE),VLOOKUP($BB254,Entm,8,FALSE))</f>
        <v>#N/A</v>
      </c>
      <c r="BH255" s="378"/>
      <c r="BI255" s="378"/>
      <c r="BJ255" s="378"/>
      <c r="BK255" s="378"/>
      <c r="BL255" s="379"/>
      <c r="BM255" s="373"/>
      <c r="BN255" s="374"/>
      <c r="BO255" s="380" t="e">
        <f>IF(ISERROR($AY239),VLOOKUP($BB239,Entf,9,FALSE),VLOOKUP($BB239,Entm,10,FALSE))</f>
        <v>#N/A</v>
      </c>
      <c r="BP255" s="381"/>
      <c r="BQ255" s="381"/>
      <c r="BR255" s="382"/>
      <c r="BS255" s="383" t="e">
        <f>IF(ISERROR($AY254),VLOOKUP($BB254,Entf,16,FALSE),VLOOKUP($BB254,Entm,17,FALSE))</f>
        <v>#N/A</v>
      </c>
      <c r="BT255" s="384"/>
      <c r="BU255" s="384"/>
      <c r="BV255" s="384"/>
      <c r="BW255" s="385"/>
      <c r="BX255" s="383" t="e">
        <f>IF(ISERROR($AY254),VLOOKUP($BB254,Entf,23,FALSE),VLOOKUP($BB254,Entm,24,FALSE))</f>
        <v>#N/A</v>
      </c>
      <c r="BY255" s="384"/>
      <c r="BZ255" s="384"/>
      <c r="CA255" s="384"/>
      <c r="CB255" s="385"/>
      <c r="CC255" s="383" t="e">
        <f>IF(ISERROR($AY254),VLOOKUP($BB254,Entf,30,FALSE),VLOOKUP($BB254,Entm,31,FALSE))</f>
        <v>#N/A</v>
      </c>
      <c r="CD255" s="384"/>
      <c r="CE255" s="384"/>
      <c r="CF255" s="384"/>
      <c r="CG255" s="385"/>
      <c r="CH255" s="383" t="e">
        <f>IF(ISERROR($AY254),VLOOKUP($BB254,Entf,33,FALSE),VLOOKUP($BB254,Entm,34,FALSE))</f>
        <v>#N/A</v>
      </c>
      <c r="CI255" s="384"/>
      <c r="CJ255" s="384"/>
      <c r="CK255" s="385"/>
      <c r="CL255" s="383" t="e">
        <f>IF(ISERROR($AY254),VLOOKUP($BB254,Entf,36,FALSE),VLOOKUP($BB254,Entm,37,FALSE))</f>
        <v>#N/A</v>
      </c>
      <c r="CM255" s="384"/>
      <c r="CN255" s="384"/>
      <c r="CO255" s="385"/>
    </row>
    <row r="256" spans="51:93" ht="12" customHeight="1">
      <c r="AY256" s="102" t="e">
        <f>VLOOKUP(1+AY254,$C$10:$C$160,1,FALSE)</f>
        <v>#N/A</v>
      </c>
      <c r="AZ256" s="102" t="e">
        <f>IF(ISERROR(AY256),VLOOKUP(1+AZ254,$D$10:$D$160,1,FALSE),0)</f>
        <v>#N/A</v>
      </c>
      <c r="BA256" s="102">
        <v>109</v>
      </c>
      <c r="BB256" s="371" t="e">
        <f>IF(ISERROR($AY256),VLOOKUP(AZ256,Entf,3,FALSE),VLOOKUP(AY256,Entm,4,FALSE))</f>
        <v>#N/A</v>
      </c>
      <c r="BC256" s="372"/>
      <c r="BD256" s="371" t="e">
        <f t="shared" si="112"/>
        <v>#N/A</v>
      </c>
      <c r="BE256" s="375"/>
      <c r="BF256" s="372"/>
      <c r="BG256" s="371" t="e">
        <f t="shared" si="113"/>
        <v>#N/A</v>
      </c>
      <c r="BH256" s="375"/>
      <c r="BI256" s="375"/>
      <c r="BJ256" s="375"/>
      <c r="BK256" s="375"/>
      <c r="BL256" s="372"/>
      <c r="BM256" s="371">
        <f>IF(ISERROR(AY256),IF(ISERROR(AZ256),"","女"),"男")</f>
      </c>
      <c r="BN256" s="372"/>
      <c r="BO256" s="386" t="e">
        <f>IF(ISERROR($AY241),VLOOKUP($BB241,Entf,37,FALSE),VLOOKUP($BB241,Entm,38,FALSE))</f>
        <v>#N/A</v>
      </c>
      <c r="BP256" s="387"/>
      <c r="BQ256" s="387"/>
      <c r="BR256" s="388"/>
      <c r="BS256" s="368" t="e">
        <f>IF(ISERROR($AY256),VLOOKUP($BB256,Entf,10,FALSE),VLOOKUP($BB256,Entm,11,FALSE))</f>
        <v>#N/A</v>
      </c>
      <c r="BT256" s="369"/>
      <c r="BU256" s="369"/>
      <c r="BV256" s="369"/>
      <c r="BW256" s="370"/>
      <c r="BX256" s="368" t="e">
        <f>IF(ISERROR($AY256),VLOOKUP($BB256,Entf,17,FALSE),VLOOKUP($BB256,Entm,18,FALSE))</f>
        <v>#N/A</v>
      </c>
      <c r="BY256" s="369"/>
      <c r="BZ256" s="369"/>
      <c r="CA256" s="369"/>
      <c r="CB256" s="370"/>
      <c r="CC256" s="368" t="e">
        <f>IF(ISERROR($AY256),VLOOKUP($BB256,Entf,24,FALSE),VLOOKUP($BB256,Entm,25,FALSE))</f>
        <v>#N/A</v>
      </c>
      <c r="CD256" s="369"/>
      <c r="CE256" s="369"/>
      <c r="CF256" s="369"/>
      <c r="CG256" s="370"/>
      <c r="CH256" s="368" t="e">
        <f>IF(ISERROR($AY256),VLOOKUP($BB256,Entf,31,FALSE),VLOOKUP($BB256,Entm,32,FALSE))</f>
        <v>#N/A</v>
      </c>
      <c r="CI256" s="369"/>
      <c r="CJ256" s="369"/>
      <c r="CK256" s="370"/>
      <c r="CL256" s="368" t="e">
        <f>IF(ISERROR($AY256),VLOOKUP($BB256,Entf,34,FALSE),VLOOKUP($BB256,Entm,35,FALSE))</f>
        <v>#N/A</v>
      </c>
      <c r="CM256" s="369"/>
      <c r="CN256" s="369"/>
      <c r="CO256" s="370"/>
    </row>
    <row r="257" spans="54:93" ht="12" customHeight="1">
      <c r="BB257" s="373"/>
      <c r="BC257" s="374"/>
      <c r="BD257" s="373"/>
      <c r="BE257" s="376"/>
      <c r="BF257" s="374"/>
      <c r="BG257" s="377" t="e">
        <f>IF(ISERROR($AY256),VLOOKUP($BB256,Entf,7,FALSE),VLOOKUP($BB256,Entm,8,FALSE))</f>
        <v>#N/A</v>
      </c>
      <c r="BH257" s="378"/>
      <c r="BI257" s="378"/>
      <c r="BJ257" s="378"/>
      <c r="BK257" s="378"/>
      <c r="BL257" s="379"/>
      <c r="BM257" s="373"/>
      <c r="BN257" s="374"/>
      <c r="BO257" s="380" t="e">
        <f>IF(ISERROR($AY241),VLOOKUP($BB241,Entf,9,FALSE),VLOOKUP($BB241,Entm,10,FALSE))</f>
        <v>#N/A</v>
      </c>
      <c r="BP257" s="381"/>
      <c r="BQ257" s="381"/>
      <c r="BR257" s="382"/>
      <c r="BS257" s="383" t="e">
        <f>IF(ISERROR($AY256),VLOOKUP($BB256,Entf,16,FALSE),VLOOKUP($BB256,Entm,17,FALSE))</f>
        <v>#N/A</v>
      </c>
      <c r="BT257" s="384"/>
      <c r="BU257" s="384"/>
      <c r="BV257" s="384"/>
      <c r="BW257" s="385"/>
      <c r="BX257" s="383" t="e">
        <f>IF(ISERROR($AY256),VLOOKUP($BB256,Entf,23,FALSE),VLOOKUP($BB256,Entm,24,FALSE))</f>
        <v>#N/A</v>
      </c>
      <c r="BY257" s="384"/>
      <c r="BZ257" s="384"/>
      <c r="CA257" s="384"/>
      <c r="CB257" s="385"/>
      <c r="CC257" s="383" t="e">
        <f>IF(ISERROR($AY256),VLOOKUP($BB256,Entf,30,FALSE),VLOOKUP($BB256,Entm,31,FALSE))</f>
        <v>#N/A</v>
      </c>
      <c r="CD257" s="384"/>
      <c r="CE257" s="384"/>
      <c r="CF257" s="384"/>
      <c r="CG257" s="385"/>
      <c r="CH257" s="383" t="e">
        <f>IF(ISERROR($AY256),VLOOKUP($BB256,Entf,33,FALSE),VLOOKUP($BB256,Entm,34,FALSE))</f>
        <v>#N/A</v>
      </c>
      <c r="CI257" s="384"/>
      <c r="CJ257" s="384"/>
      <c r="CK257" s="385"/>
      <c r="CL257" s="383" t="e">
        <f>IF(ISERROR($AY256),VLOOKUP($BB256,Entf,36,FALSE),VLOOKUP($BB256,Entm,37,FALSE))</f>
        <v>#N/A</v>
      </c>
      <c r="CM257" s="384"/>
      <c r="CN257" s="384"/>
      <c r="CO257" s="385"/>
    </row>
    <row r="258" spans="51:93" ht="12" customHeight="1">
      <c r="AY258" s="102" t="e">
        <f>VLOOKUP(1+AY256,$C$10:$C$160,1,FALSE)</f>
        <v>#N/A</v>
      </c>
      <c r="AZ258" s="102" t="e">
        <f>IF(ISERROR(AY258),VLOOKUP(1+AZ256,$D$10:$D$160,1,FALSE),0)</f>
        <v>#N/A</v>
      </c>
      <c r="BA258" s="102">
        <v>110</v>
      </c>
      <c r="BB258" s="371" t="e">
        <f>IF(ISERROR($AY258),VLOOKUP(AZ258,Entf,3,FALSE),VLOOKUP(AY258,Entm,4,FALSE))</f>
        <v>#N/A</v>
      </c>
      <c r="BC258" s="372"/>
      <c r="BD258" s="371" t="e">
        <f t="shared" si="112"/>
        <v>#N/A</v>
      </c>
      <c r="BE258" s="375"/>
      <c r="BF258" s="372"/>
      <c r="BG258" s="371" t="e">
        <f t="shared" si="113"/>
        <v>#N/A</v>
      </c>
      <c r="BH258" s="375"/>
      <c r="BI258" s="375"/>
      <c r="BJ258" s="375"/>
      <c r="BK258" s="375"/>
      <c r="BL258" s="372"/>
      <c r="BM258" s="371">
        <f>IF(ISERROR(AY258),IF(ISERROR(AZ258),"","女"),"男")</f>
      </c>
      <c r="BN258" s="372"/>
      <c r="BO258" s="386" t="e">
        <f>IF(ISERROR($AY243),VLOOKUP($BB243,Entf,37,FALSE),VLOOKUP($BB243,Entm,38,FALSE))</f>
        <v>#N/A</v>
      </c>
      <c r="BP258" s="387"/>
      <c r="BQ258" s="387"/>
      <c r="BR258" s="388"/>
      <c r="BS258" s="368" t="e">
        <f>IF(ISERROR($AY258),VLOOKUP($BB258,Entf,10,FALSE),VLOOKUP($BB258,Entm,11,FALSE))</f>
        <v>#N/A</v>
      </c>
      <c r="BT258" s="369"/>
      <c r="BU258" s="369"/>
      <c r="BV258" s="369"/>
      <c r="BW258" s="370"/>
      <c r="BX258" s="368" t="e">
        <f>IF(ISERROR($AY258),VLOOKUP($BB258,Entf,17,FALSE),VLOOKUP($BB258,Entm,18,FALSE))</f>
        <v>#N/A</v>
      </c>
      <c r="BY258" s="369"/>
      <c r="BZ258" s="369"/>
      <c r="CA258" s="369"/>
      <c r="CB258" s="370"/>
      <c r="CC258" s="368" t="e">
        <f>IF(ISERROR($AY258),VLOOKUP($BB258,Entf,24,FALSE),VLOOKUP($BB258,Entm,25,FALSE))</f>
        <v>#N/A</v>
      </c>
      <c r="CD258" s="369"/>
      <c r="CE258" s="369"/>
      <c r="CF258" s="369"/>
      <c r="CG258" s="370"/>
      <c r="CH258" s="368" t="e">
        <f>IF(ISERROR($AY258),VLOOKUP($BB258,Entf,31,FALSE),VLOOKUP($BB258,Entm,32,FALSE))</f>
        <v>#N/A</v>
      </c>
      <c r="CI258" s="369"/>
      <c r="CJ258" s="369"/>
      <c r="CK258" s="370"/>
      <c r="CL258" s="368" t="e">
        <f>IF(ISERROR($AY258),VLOOKUP($BB258,Entf,34,FALSE),VLOOKUP($BB258,Entm,35,FALSE))</f>
        <v>#N/A</v>
      </c>
      <c r="CM258" s="369"/>
      <c r="CN258" s="369"/>
      <c r="CO258" s="370"/>
    </row>
    <row r="259" spans="54:93" ht="12" customHeight="1">
      <c r="BB259" s="373"/>
      <c r="BC259" s="374"/>
      <c r="BD259" s="373"/>
      <c r="BE259" s="376"/>
      <c r="BF259" s="374"/>
      <c r="BG259" s="377" t="e">
        <f>IF(ISERROR($AY258),VLOOKUP($BB258,Entf,7,FALSE),VLOOKUP($BB258,Entm,8,FALSE))</f>
        <v>#N/A</v>
      </c>
      <c r="BH259" s="378"/>
      <c r="BI259" s="378"/>
      <c r="BJ259" s="378"/>
      <c r="BK259" s="378"/>
      <c r="BL259" s="379"/>
      <c r="BM259" s="373"/>
      <c r="BN259" s="374"/>
      <c r="BO259" s="380" t="e">
        <f>IF(ISERROR($AY243),VLOOKUP($BB243,Entf,9,FALSE),VLOOKUP($BB243,Entm,10,FALSE))</f>
        <v>#N/A</v>
      </c>
      <c r="BP259" s="381"/>
      <c r="BQ259" s="381"/>
      <c r="BR259" s="382"/>
      <c r="BS259" s="383" t="e">
        <f>IF(ISERROR($AY258),VLOOKUP($BB258,Entf,16,FALSE),VLOOKUP($BB258,Entm,17,FALSE))</f>
        <v>#N/A</v>
      </c>
      <c r="BT259" s="384"/>
      <c r="BU259" s="384"/>
      <c r="BV259" s="384"/>
      <c r="BW259" s="385"/>
      <c r="BX259" s="383" t="e">
        <f>IF(ISERROR($AY258),VLOOKUP($BB258,Entf,23,FALSE),VLOOKUP($BB258,Entm,24,FALSE))</f>
        <v>#N/A</v>
      </c>
      <c r="BY259" s="384"/>
      <c r="BZ259" s="384"/>
      <c r="CA259" s="384"/>
      <c r="CB259" s="385"/>
      <c r="CC259" s="383" t="e">
        <f>IF(ISERROR($AY258),VLOOKUP($BB258,Entf,30,FALSE),VLOOKUP($BB258,Entm,31,FALSE))</f>
        <v>#N/A</v>
      </c>
      <c r="CD259" s="384"/>
      <c r="CE259" s="384"/>
      <c r="CF259" s="384"/>
      <c r="CG259" s="385"/>
      <c r="CH259" s="383" t="e">
        <f>IF(ISERROR($AY258),VLOOKUP($BB258,Entf,33,FALSE),VLOOKUP($BB258,Entm,34,FALSE))</f>
        <v>#N/A</v>
      </c>
      <c r="CI259" s="384"/>
      <c r="CJ259" s="384"/>
      <c r="CK259" s="385"/>
      <c r="CL259" s="383" t="e">
        <f>IF(ISERROR($AY258),VLOOKUP($BB258,Entf,36,FALSE),VLOOKUP($BB258,Entm,37,FALSE))</f>
        <v>#N/A</v>
      </c>
      <c r="CM259" s="384"/>
      <c r="CN259" s="384"/>
      <c r="CO259" s="385"/>
    </row>
    <row r="260" spans="54:75" ht="12" customHeight="1">
      <c r="BB260" s="352" t="s">
        <v>227</v>
      </c>
      <c r="BC260" s="353" t="s">
        <v>228</v>
      </c>
      <c r="BD260" s="353"/>
      <c r="BE260" s="354">
        <f>BE211</f>
        <v>0</v>
      </c>
      <c r="BF260" s="355"/>
      <c r="BG260" s="355"/>
      <c r="BH260" s="355"/>
      <c r="BI260" s="355"/>
      <c r="BJ260" s="355"/>
      <c r="BK260" s="355"/>
      <c r="BL260" s="356"/>
      <c r="BM260" s="353" t="s">
        <v>229</v>
      </c>
      <c r="BN260" s="353"/>
      <c r="BO260" s="354">
        <f>BO211</f>
        <v>0</v>
      </c>
      <c r="BP260" s="355"/>
      <c r="BQ260" s="355"/>
      <c r="BR260" s="355"/>
      <c r="BS260" s="355"/>
      <c r="BT260" s="355"/>
      <c r="BU260" s="355"/>
      <c r="BV260" s="355"/>
      <c r="BW260" s="356"/>
    </row>
    <row r="261" spans="54:75" ht="12" customHeight="1">
      <c r="BB261" s="352"/>
      <c r="BC261" s="353"/>
      <c r="BD261" s="353"/>
      <c r="BE261" s="357"/>
      <c r="BF261" s="358"/>
      <c r="BG261" s="358"/>
      <c r="BH261" s="358"/>
      <c r="BI261" s="358"/>
      <c r="BJ261" s="358"/>
      <c r="BK261" s="358"/>
      <c r="BL261" s="359"/>
      <c r="BM261" s="353"/>
      <c r="BN261" s="353"/>
      <c r="BO261" s="357"/>
      <c r="BP261" s="358"/>
      <c r="BQ261" s="358"/>
      <c r="BR261" s="358"/>
      <c r="BS261" s="358"/>
      <c r="BT261" s="358"/>
      <c r="BU261" s="358"/>
      <c r="BV261" s="358"/>
      <c r="BW261" s="359"/>
    </row>
    <row r="262" spans="54:75" ht="12" customHeight="1">
      <c r="BB262" s="352"/>
      <c r="BC262" s="353" t="s">
        <v>230</v>
      </c>
      <c r="BD262" s="353"/>
      <c r="BE262" s="354">
        <f>BE213</f>
        <v>0</v>
      </c>
      <c r="BF262" s="355"/>
      <c r="BG262" s="355"/>
      <c r="BH262" s="355"/>
      <c r="BI262" s="355"/>
      <c r="BJ262" s="355"/>
      <c r="BK262" s="355"/>
      <c r="BL262" s="356"/>
      <c r="BM262" s="353" t="s">
        <v>231</v>
      </c>
      <c r="BN262" s="353"/>
      <c r="BO262" s="354">
        <f>BO213</f>
        <v>0</v>
      </c>
      <c r="BP262" s="355"/>
      <c r="BQ262" s="355"/>
      <c r="BR262" s="355"/>
      <c r="BS262" s="355"/>
      <c r="BT262" s="355"/>
      <c r="BU262" s="355"/>
      <c r="BV262" s="355"/>
      <c r="BW262" s="356"/>
    </row>
    <row r="263" spans="54:75" ht="12" customHeight="1">
      <c r="BB263" s="352"/>
      <c r="BC263" s="353"/>
      <c r="BD263" s="353"/>
      <c r="BE263" s="357"/>
      <c r="BF263" s="358"/>
      <c r="BG263" s="358"/>
      <c r="BH263" s="358"/>
      <c r="BI263" s="358"/>
      <c r="BJ263" s="358"/>
      <c r="BK263" s="358"/>
      <c r="BL263" s="359"/>
      <c r="BM263" s="353"/>
      <c r="BN263" s="353"/>
      <c r="BO263" s="357"/>
      <c r="BP263" s="358"/>
      <c r="BQ263" s="358"/>
      <c r="BR263" s="358"/>
      <c r="BS263" s="358"/>
      <c r="BT263" s="358"/>
      <c r="BU263" s="358"/>
      <c r="BV263" s="358"/>
      <c r="BW263" s="359"/>
    </row>
    <row r="264" ht="12" customHeight="1"/>
    <row r="265" spans="50:93" ht="12" customHeight="1">
      <c r="AX265" s="62"/>
      <c r="AY265" s="102" t="e">
        <f>VLOOKUP(1+AY258,$C$10:$C$160,1,FALSE)</f>
        <v>#N/A</v>
      </c>
      <c r="AZ265" s="102" t="e">
        <f>IF(ISERROR(AY265),VLOOKUP(1+AZ258,$D$10:$D$160,1,FALSE),0)</f>
        <v>#N/A</v>
      </c>
      <c r="BA265" s="102">
        <v>111</v>
      </c>
      <c r="BB265" s="371" t="e">
        <f>IF(ISERROR($AY265),VLOOKUP(AZ265,Entf,3,FALSE),VLOOKUP(AY265,Entm,4,FALSE))</f>
        <v>#N/A</v>
      </c>
      <c r="BC265" s="372"/>
      <c r="BD265" s="371" t="e">
        <f>IF(ISERROR($AY265),VLOOKUP($BB265,Entf,5,FALSE),VLOOKUP($BB265,Entm,6,FALSE))</f>
        <v>#N/A</v>
      </c>
      <c r="BE265" s="375"/>
      <c r="BF265" s="372"/>
      <c r="BG265" s="371" t="e">
        <f>IF(ISERROR($AY265),VLOOKUP($BB265,Entf,6,FALSE),VLOOKUP($BB265,Entm,7,FALSE))</f>
        <v>#N/A</v>
      </c>
      <c r="BH265" s="375"/>
      <c r="BI265" s="375"/>
      <c r="BJ265" s="375"/>
      <c r="BK265" s="375"/>
      <c r="BL265" s="372"/>
      <c r="BM265" s="371">
        <f>IF(ISERROR(AY265),IF(ISERROR(AZ265),"","女"),"男")</f>
      </c>
      <c r="BN265" s="372"/>
      <c r="BO265" s="386" t="e">
        <f>IF(ISERROR($AY265),VLOOKUP($BB265,Entf,37,FALSE),VLOOKUP($BB265,Entm,38,FALSE))</f>
        <v>#N/A</v>
      </c>
      <c r="BP265" s="387"/>
      <c r="BQ265" s="387"/>
      <c r="BR265" s="388"/>
      <c r="BS265" s="368" t="e">
        <f>IF(ISERROR($AY265),VLOOKUP($BB265,Entf,10,FALSE),VLOOKUP($BB265,Entm,11,FALSE))</f>
        <v>#N/A</v>
      </c>
      <c r="BT265" s="369"/>
      <c r="BU265" s="369"/>
      <c r="BV265" s="369"/>
      <c r="BW265" s="370"/>
      <c r="BX265" s="368" t="e">
        <f>IF(ISERROR($AY265),VLOOKUP($BB265,Entf,17,FALSE),VLOOKUP($BB265,Entm,18,FALSE))</f>
        <v>#N/A</v>
      </c>
      <c r="BY265" s="369"/>
      <c r="BZ265" s="369"/>
      <c r="CA265" s="369"/>
      <c r="CB265" s="370"/>
      <c r="CC265" s="368" t="e">
        <f>IF(ISERROR($AY265),VLOOKUP($BB265,Entf,24,FALSE),VLOOKUP($BB265,Entm,25,FALSE))</f>
        <v>#N/A</v>
      </c>
      <c r="CD265" s="369"/>
      <c r="CE265" s="369"/>
      <c r="CF265" s="369"/>
      <c r="CG265" s="370"/>
      <c r="CH265" s="368" t="e">
        <f>IF(ISERROR($AY265),VLOOKUP($BB265,Entf,31,FALSE),VLOOKUP($BB265,Entm,32,FALSE))</f>
        <v>#N/A</v>
      </c>
      <c r="CI265" s="369"/>
      <c r="CJ265" s="369"/>
      <c r="CK265" s="370"/>
      <c r="CL265" s="368" t="e">
        <f>IF(ISERROR($AY265),VLOOKUP($BB265,Entf,34,FALSE),VLOOKUP($BB265,Entm,35,FALSE))</f>
        <v>#N/A</v>
      </c>
      <c r="CM265" s="369"/>
      <c r="CN265" s="369"/>
      <c r="CO265" s="370"/>
    </row>
    <row r="266" spans="50:93" ht="12" customHeight="1">
      <c r="AX266" s="62"/>
      <c r="BB266" s="373"/>
      <c r="BC266" s="374"/>
      <c r="BD266" s="373"/>
      <c r="BE266" s="376"/>
      <c r="BF266" s="374"/>
      <c r="BG266" s="377" t="e">
        <f>IF(ISERROR($AY265),VLOOKUP($BB265,Entf,7,FALSE),VLOOKUP($BB265,Entm,8,FALSE))</f>
        <v>#N/A</v>
      </c>
      <c r="BH266" s="378"/>
      <c r="BI266" s="378"/>
      <c r="BJ266" s="378"/>
      <c r="BK266" s="378"/>
      <c r="BL266" s="379"/>
      <c r="BM266" s="373"/>
      <c r="BN266" s="374"/>
      <c r="BO266" s="380" t="e">
        <f>IF(ISERROR($AY265),VLOOKUP($BB265,Entf,9,FALSE),VLOOKUP($BB265,Entm,10,FALSE))</f>
        <v>#N/A</v>
      </c>
      <c r="BP266" s="381"/>
      <c r="BQ266" s="381"/>
      <c r="BR266" s="382"/>
      <c r="BS266" s="383" t="e">
        <f>IF(ISERROR($AY265),VLOOKUP($BB265,Entf,16,FALSE),VLOOKUP($BB265,Entm,17,FALSE))</f>
        <v>#N/A</v>
      </c>
      <c r="BT266" s="384"/>
      <c r="BU266" s="384"/>
      <c r="BV266" s="384"/>
      <c r="BW266" s="385"/>
      <c r="BX266" s="383" t="e">
        <f>IF(ISERROR($AY265),VLOOKUP($BB265,Entf,23,FALSE),VLOOKUP($BB265,Entm,24,FALSE))</f>
        <v>#N/A</v>
      </c>
      <c r="BY266" s="384"/>
      <c r="BZ266" s="384"/>
      <c r="CA266" s="384"/>
      <c r="CB266" s="385"/>
      <c r="CC266" s="383" t="e">
        <f>IF(ISERROR($AY265),VLOOKUP($BB265,Entf,30,FALSE),VLOOKUP($BB265,Entm,31,FALSE))</f>
        <v>#N/A</v>
      </c>
      <c r="CD266" s="384"/>
      <c r="CE266" s="384"/>
      <c r="CF266" s="384"/>
      <c r="CG266" s="385"/>
      <c r="CH266" s="383" t="e">
        <f>IF(ISERROR($AY265),VLOOKUP($BB265,Entf,33,FALSE),VLOOKUP($BB265,Entm,34,FALSE))</f>
        <v>#N/A</v>
      </c>
      <c r="CI266" s="384"/>
      <c r="CJ266" s="384"/>
      <c r="CK266" s="385"/>
      <c r="CL266" s="383" t="e">
        <f>IF(ISERROR($AY265),VLOOKUP($BB265,Entf,36,FALSE),VLOOKUP($BB265,Entm,37,FALSE))</f>
        <v>#N/A</v>
      </c>
      <c r="CM266" s="384"/>
      <c r="CN266" s="384"/>
      <c r="CO266" s="385"/>
    </row>
    <row r="267" spans="50:93" ht="12" customHeight="1">
      <c r="AX267" s="62"/>
      <c r="AY267" s="102" t="e">
        <f>VLOOKUP(1+AY265,$C$10:$C$160,1,FALSE)</f>
        <v>#N/A</v>
      </c>
      <c r="AZ267" s="102" t="e">
        <f>IF(ISERROR(AY267),VLOOKUP(1+AZ265,$D$10:$D$160,1,FALSE),0)</f>
        <v>#N/A</v>
      </c>
      <c r="BA267" s="102">
        <v>112</v>
      </c>
      <c r="BB267" s="371" t="e">
        <f>IF(ISERROR($AY267),VLOOKUP(AZ267,Entf,3,FALSE),VLOOKUP(AY267,Entm,4,FALSE))</f>
        <v>#N/A</v>
      </c>
      <c r="BC267" s="372"/>
      <c r="BD267" s="371" t="e">
        <f>IF(ISERROR($AY267),VLOOKUP($BB267,Entf,5,FALSE),VLOOKUP($BB267,Entm,6,FALSE))</f>
        <v>#N/A</v>
      </c>
      <c r="BE267" s="375"/>
      <c r="BF267" s="372"/>
      <c r="BG267" s="371" t="e">
        <f>IF(ISERROR($AY267),VLOOKUP($BB267,Entf,6,FALSE),VLOOKUP($BB267,Entm,7,FALSE))</f>
        <v>#N/A</v>
      </c>
      <c r="BH267" s="375"/>
      <c r="BI267" s="375"/>
      <c r="BJ267" s="375"/>
      <c r="BK267" s="375"/>
      <c r="BL267" s="372"/>
      <c r="BM267" s="371">
        <f>IF(ISERROR(AY267),IF(ISERROR(AZ267),"","女"),"男")</f>
      </c>
      <c r="BN267" s="372"/>
      <c r="BO267" s="386" t="e">
        <f>IF(ISERROR($AY267),VLOOKUP($BB267,Entf,37,FALSE),VLOOKUP($BB267,Entm,38,FALSE))</f>
        <v>#N/A</v>
      </c>
      <c r="BP267" s="387"/>
      <c r="BQ267" s="387"/>
      <c r="BR267" s="388"/>
      <c r="BS267" s="368" t="e">
        <f>IF(ISERROR($AY267),VLOOKUP($BB267,Entf,10,FALSE),VLOOKUP($BB267,Entm,11,FALSE))</f>
        <v>#N/A</v>
      </c>
      <c r="BT267" s="369"/>
      <c r="BU267" s="369"/>
      <c r="BV267" s="369"/>
      <c r="BW267" s="370"/>
      <c r="BX267" s="368" t="e">
        <f>IF(ISERROR($AY267),VLOOKUP($BB267,Entf,17,FALSE),VLOOKUP($BB267,Entm,18,FALSE))</f>
        <v>#N/A</v>
      </c>
      <c r="BY267" s="369"/>
      <c r="BZ267" s="369"/>
      <c r="CA267" s="369"/>
      <c r="CB267" s="370"/>
      <c r="CC267" s="368" t="e">
        <f>IF(ISERROR($AY267),VLOOKUP($BB267,Entf,24,FALSE),VLOOKUP($BB267,Entm,25,FALSE))</f>
        <v>#N/A</v>
      </c>
      <c r="CD267" s="369"/>
      <c r="CE267" s="369"/>
      <c r="CF267" s="369"/>
      <c r="CG267" s="370"/>
      <c r="CH267" s="368" t="e">
        <f>IF(ISERROR($AY267),VLOOKUP($BB267,Entf,31,FALSE),VLOOKUP($BB267,Entm,32,FALSE))</f>
        <v>#N/A</v>
      </c>
      <c r="CI267" s="369"/>
      <c r="CJ267" s="369"/>
      <c r="CK267" s="370"/>
      <c r="CL267" s="368" t="e">
        <f>IF(ISERROR($AY267),VLOOKUP($BB267,Entf,34,FALSE),VLOOKUP($BB267,Entm,35,FALSE))</f>
        <v>#N/A</v>
      </c>
      <c r="CM267" s="369"/>
      <c r="CN267" s="369"/>
      <c r="CO267" s="370"/>
    </row>
    <row r="268" spans="50:93" ht="12" customHeight="1">
      <c r="AX268" s="62"/>
      <c r="BB268" s="373"/>
      <c r="BC268" s="374"/>
      <c r="BD268" s="373"/>
      <c r="BE268" s="376"/>
      <c r="BF268" s="374"/>
      <c r="BG268" s="377" t="e">
        <f>IF(ISERROR($AY267),VLOOKUP($BB267,Entf,7,FALSE),VLOOKUP($BB267,Entm,8,FALSE))</f>
        <v>#N/A</v>
      </c>
      <c r="BH268" s="378"/>
      <c r="BI268" s="378"/>
      <c r="BJ268" s="378"/>
      <c r="BK268" s="378"/>
      <c r="BL268" s="379"/>
      <c r="BM268" s="373"/>
      <c r="BN268" s="374"/>
      <c r="BO268" s="380" t="e">
        <f>IF(ISERROR($AY267),VLOOKUP($BB267,Entf,9,FALSE),VLOOKUP($BB267,Entm,10,FALSE))</f>
        <v>#N/A</v>
      </c>
      <c r="BP268" s="381"/>
      <c r="BQ268" s="381"/>
      <c r="BR268" s="382"/>
      <c r="BS268" s="383" t="e">
        <f>IF(ISERROR($AY267),VLOOKUP($BB267,Entf,16,FALSE),VLOOKUP($BB267,Entm,17,FALSE))</f>
        <v>#N/A</v>
      </c>
      <c r="BT268" s="384"/>
      <c r="BU268" s="384"/>
      <c r="BV268" s="384"/>
      <c r="BW268" s="385"/>
      <c r="BX268" s="383" t="e">
        <f>IF(ISERROR($AY267),VLOOKUP($BB267,Entf,23,FALSE),VLOOKUP($BB267,Entm,24,FALSE))</f>
        <v>#N/A</v>
      </c>
      <c r="BY268" s="384"/>
      <c r="BZ268" s="384"/>
      <c r="CA268" s="384"/>
      <c r="CB268" s="385"/>
      <c r="CC268" s="383" t="e">
        <f>IF(ISERROR($AY267),VLOOKUP($BB267,Entf,30,FALSE),VLOOKUP($BB267,Entm,31,FALSE))</f>
        <v>#N/A</v>
      </c>
      <c r="CD268" s="384"/>
      <c r="CE268" s="384"/>
      <c r="CF268" s="384"/>
      <c r="CG268" s="385"/>
      <c r="CH268" s="383" t="e">
        <f>IF(ISERROR($AY267),VLOOKUP($BB267,Entf,33,FALSE),VLOOKUP($BB267,Entm,34,FALSE))</f>
        <v>#N/A</v>
      </c>
      <c r="CI268" s="384"/>
      <c r="CJ268" s="384"/>
      <c r="CK268" s="385"/>
      <c r="CL268" s="383" t="e">
        <f>IF(ISERROR($AY267),VLOOKUP($BB267,Entf,36,FALSE),VLOOKUP($BB267,Entm,37,FALSE))</f>
        <v>#N/A</v>
      </c>
      <c r="CM268" s="384"/>
      <c r="CN268" s="384"/>
      <c r="CO268" s="385"/>
    </row>
    <row r="269" spans="50:93" ht="12" customHeight="1">
      <c r="AX269" s="62"/>
      <c r="AY269" s="102" t="e">
        <f>VLOOKUP(1+AY267,$C$10:$C$160,1,FALSE)</f>
        <v>#N/A</v>
      </c>
      <c r="AZ269" s="102" t="e">
        <f>IF(ISERROR(AY269),VLOOKUP(1+AZ267,$D$10:$D$160,1,FALSE),0)</f>
        <v>#N/A</v>
      </c>
      <c r="BA269" s="102">
        <v>113</v>
      </c>
      <c r="BB269" s="371" t="e">
        <f>IF(ISERROR($AY269),VLOOKUP(AZ269,Entf,3,FALSE),VLOOKUP(AY269,Entm,4,FALSE))</f>
        <v>#N/A</v>
      </c>
      <c r="BC269" s="372"/>
      <c r="BD269" s="371" t="e">
        <f>IF(ISERROR($AY269),VLOOKUP($BB269,Entf,5,FALSE),VLOOKUP($BB269,Entm,6,FALSE))</f>
        <v>#N/A</v>
      </c>
      <c r="BE269" s="375"/>
      <c r="BF269" s="372"/>
      <c r="BG269" s="371" t="e">
        <f>IF(ISERROR($AY269),VLOOKUP($BB269,Entf,6,FALSE),VLOOKUP($BB269,Entm,7,FALSE))</f>
        <v>#N/A</v>
      </c>
      <c r="BH269" s="375"/>
      <c r="BI269" s="375"/>
      <c r="BJ269" s="375"/>
      <c r="BK269" s="375"/>
      <c r="BL269" s="372"/>
      <c r="BM269" s="371">
        <f>IF(ISERROR(AY269),IF(ISERROR(AZ269),"","女"),"男")</f>
      </c>
      <c r="BN269" s="372"/>
      <c r="BO269" s="386" t="e">
        <f>IF(ISERROR($AY269),VLOOKUP($BB269,Entf,37,FALSE),VLOOKUP($BB269,Entm,38,FALSE))</f>
        <v>#N/A</v>
      </c>
      <c r="BP269" s="387"/>
      <c r="BQ269" s="387"/>
      <c r="BR269" s="388"/>
      <c r="BS269" s="368" t="e">
        <f>IF(ISERROR($AY269),VLOOKUP($BB269,Entf,10,FALSE),VLOOKUP($BB269,Entm,11,FALSE))</f>
        <v>#N/A</v>
      </c>
      <c r="BT269" s="369"/>
      <c r="BU269" s="369"/>
      <c r="BV269" s="369"/>
      <c r="BW269" s="370"/>
      <c r="BX269" s="368" t="e">
        <f>IF(ISERROR($AY269),VLOOKUP($BB269,Entf,17,FALSE),VLOOKUP($BB269,Entm,18,FALSE))</f>
        <v>#N/A</v>
      </c>
      <c r="BY269" s="369"/>
      <c r="BZ269" s="369"/>
      <c r="CA269" s="369"/>
      <c r="CB269" s="370"/>
      <c r="CC269" s="368" t="e">
        <f>IF(ISERROR($AY269),VLOOKUP($BB269,Entf,24,FALSE),VLOOKUP($BB269,Entm,25,FALSE))</f>
        <v>#N/A</v>
      </c>
      <c r="CD269" s="369"/>
      <c r="CE269" s="369"/>
      <c r="CF269" s="369"/>
      <c r="CG269" s="370"/>
      <c r="CH269" s="368" t="e">
        <f>IF(ISERROR($AY269),VLOOKUP($BB269,Entf,31,FALSE),VLOOKUP($BB269,Entm,32,FALSE))</f>
        <v>#N/A</v>
      </c>
      <c r="CI269" s="369"/>
      <c r="CJ269" s="369"/>
      <c r="CK269" s="370"/>
      <c r="CL269" s="368" t="e">
        <f>IF(ISERROR($AY269),VLOOKUP($BB269,Entf,34,FALSE),VLOOKUP($BB269,Entm,35,FALSE))</f>
        <v>#N/A</v>
      </c>
      <c r="CM269" s="369"/>
      <c r="CN269" s="369"/>
      <c r="CO269" s="370"/>
    </row>
    <row r="270" spans="50:93" ht="12" customHeight="1">
      <c r="AX270" s="62"/>
      <c r="BB270" s="373"/>
      <c r="BC270" s="374"/>
      <c r="BD270" s="373"/>
      <c r="BE270" s="376"/>
      <c r="BF270" s="374"/>
      <c r="BG270" s="377" t="e">
        <f>IF(ISERROR($AY269),VLOOKUP($BB269,Entf,7,FALSE),VLOOKUP($BB269,Entm,8,FALSE))</f>
        <v>#N/A</v>
      </c>
      <c r="BH270" s="378"/>
      <c r="BI270" s="378"/>
      <c r="BJ270" s="378"/>
      <c r="BK270" s="378"/>
      <c r="BL270" s="379"/>
      <c r="BM270" s="373"/>
      <c r="BN270" s="374"/>
      <c r="BO270" s="380" t="e">
        <f>IF(ISERROR($AY269),VLOOKUP($BB269,Entf,9,FALSE),VLOOKUP($BB269,Entm,10,FALSE))</f>
        <v>#N/A</v>
      </c>
      <c r="BP270" s="381"/>
      <c r="BQ270" s="381"/>
      <c r="BR270" s="382"/>
      <c r="BS270" s="383" t="e">
        <f>IF(ISERROR($AY269),VLOOKUP($BB269,Entf,16,FALSE),VLOOKUP($BB269,Entm,17,FALSE))</f>
        <v>#N/A</v>
      </c>
      <c r="BT270" s="384"/>
      <c r="BU270" s="384"/>
      <c r="BV270" s="384"/>
      <c r="BW270" s="385"/>
      <c r="BX270" s="383" t="e">
        <f>IF(ISERROR($AY269),VLOOKUP($BB269,Entf,23,FALSE),VLOOKUP($BB269,Entm,24,FALSE))</f>
        <v>#N/A</v>
      </c>
      <c r="BY270" s="384"/>
      <c r="BZ270" s="384"/>
      <c r="CA270" s="384"/>
      <c r="CB270" s="385"/>
      <c r="CC270" s="383" t="e">
        <f>IF(ISERROR($AY269),VLOOKUP($BB269,Entf,30,FALSE),VLOOKUP($BB269,Entm,31,FALSE))</f>
        <v>#N/A</v>
      </c>
      <c r="CD270" s="384"/>
      <c r="CE270" s="384"/>
      <c r="CF270" s="384"/>
      <c r="CG270" s="385"/>
      <c r="CH270" s="383" t="e">
        <f>IF(ISERROR($AY269),VLOOKUP($BB269,Entf,33,FALSE),VLOOKUP($BB269,Entm,34,FALSE))</f>
        <v>#N/A</v>
      </c>
      <c r="CI270" s="384"/>
      <c r="CJ270" s="384"/>
      <c r="CK270" s="385"/>
      <c r="CL270" s="383" t="e">
        <f>IF(ISERROR($AY269),VLOOKUP($BB269,Entf,36,FALSE),VLOOKUP($BB269,Entm,37,FALSE))</f>
        <v>#N/A</v>
      </c>
      <c r="CM270" s="384"/>
      <c r="CN270" s="384"/>
      <c r="CO270" s="385"/>
    </row>
    <row r="271" spans="50:93" ht="12" customHeight="1">
      <c r="AX271" s="62"/>
      <c r="AY271" s="102" t="e">
        <f>VLOOKUP(1+AY269,$C$10:$C$160,1,FALSE)</f>
        <v>#N/A</v>
      </c>
      <c r="AZ271" s="102" t="e">
        <f>IF(ISERROR(AY271),VLOOKUP(1+AZ269,$D$10:$D$160,1,FALSE),0)</f>
        <v>#N/A</v>
      </c>
      <c r="BA271" s="102">
        <v>114</v>
      </c>
      <c r="BB271" s="371" t="e">
        <f>IF(ISERROR($AY271),VLOOKUP(AZ271,Entf,3,FALSE),VLOOKUP(AY271,Entm,4,FALSE))</f>
        <v>#N/A</v>
      </c>
      <c r="BC271" s="372"/>
      <c r="BD271" s="371" t="e">
        <f>IF(ISERROR($AY271),VLOOKUP($BB271,Entf,5,FALSE),VLOOKUP($BB271,Entm,6,FALSE))</f>
        <v>#N/A</v>
      </c>
      <c r="BE271" s="375"/>
      <c r="BF271" s="372"/>
      <c r="BG271" s="371" t="e">
        <f>IF(ISERROR($AY271),VLOOKUP($BB271,Entf,6,FALSE),VLOOKUP($BB271,Entm,7,FALSE))</f>
        <v>#N/A</v>
      </c>
      <c r="BH271" s="375"/>
      <c r="BI271" s="375"/>
      <c r="BJ271" s="375"/>
      <c r="BK271" s="375"/>
      <c r="BL271" s="372"/>
      <c r="BM271" s="371">
        <f>IF(ISERROR(AY271),IF(ISERROR(AZ271),"","女"),"男")</f>
      </c>
      <c r="BN271" s="372"/>
      <c r="BO271" s="386" t="e">
        <f>IF(ISERROR($AY271),VLOOKUP($BB271,Entf,37,FALSE),VLOOKUP($BB271,Entm,38,FALSE))</f>
        <v>#N/A</v>
      </c>
      <c r="BP271" s="387"/>
      <c r="BQ271" s="387"/>
      <c r="BR271" s="388"/>
      <c r="BS271" s="368" t="e">
        <f>IF(ISERROR($AY271),VLOOKUP($BB271,Entf,10,FALSE),VLOOKUP($BB271,Entm,11,FALSE))</f>
        <v>#N/A</v>
      </c>
      <c r="BT271" s="369"/>
      <c r="BU271" s="369"/>
      <c r="BV271" s="369"/>
      <c r="BW271" s="370"/>
      <c r="BX271" s="368" t="e">
        <f>IF(ISERROR($AY271),VLOOKUP($BB271,Entf,17,FALSE),VLOOKUP($BB271,Entm,18,FALSE))</f>
        <v>#N/A</v>
      </c>
      <c r="BY271" s="369"/>
      <c r="BZ271" s="369"/>
      <c r="CA271" s="369"/>
      <c r="CB271" s="370"/>
      <c r="CC271" s="368" t="e">
        <f>IF(ISERROR($AY271),VLOOKUP($BB271,Entf,24,FALSE),VLOOKUP($BB271,Entm,25,FALSE))</f>
        <v>#N/A</v>
      </c>
      <c r="CD271" s="369"/>
      <c r="CE271" s="369"/>
      <c r="CF271" s="369"/>
      <c r="CG271" s="370"/>
      <c r="CH271" s="368" t="e">
        <f>IF(ISERROR($AY271),VLOOKUP($BB271,Entf,31,FALSE),VLOOKUP($BB271,Entm,32,FALSE))</f>
        <v>#N/A</v>
      </c>
      <c r="CI271" s="369"/>
      <c r="CJ271" s="369"/>
      <c r="CK271" s="370"/>
      <c r="CL271" s="368" t="e">
        <f>IF(ISERROR($AY271),VLOOKUP($BB271,Entf,34,FALSE),VLOOKUP($BB271,Entm,35,FALSE))</f>
        <v>#N/A</v>
      </c>
      <c r="CM271" s="369"/>
      <c r="CN271" s="369"/>
      <c r="CO271" s="370"/>
    </row>
    <row r="272" spans="50:93" ht="12" customHeight="1">
      <c r="AX272" s="62"/>
      <c r="BB272" s="373"/>
      <c r="BC272" s="374"/>
      <c r="BD272" s="373"/>
      <c r="BE272" s="376"/>
      <c r="BF272" s="374"/>
      <c r="BG272" s="377" t="e">
        <f>IF(ISERROR($AY271),VLOOKUP($BB271,Entf,7,FALSE),VLOOKUP($BB271,Entm,8,FALSE))</f>
        <v>#N/A</v>
      </c>
      <c r="BH272" s="378"/>
      <c r="BI272" s="378"/>
      <c r="BJ272" s="378"/>
      <c r="BK272" s="378"/>
      <c r="BL272" s="379"/>
      <c r="BM272" s="373"/>
      <c r="BN272" s="374"/>
      <c r="BO272" s="380" t="e">
        <f>IF(ISERROR($AY271),VLOOKUP($BB271,Entf,9,FALSE),VLOOKUP($BB271,Entm,10,FALSE))</f>
        <v>#N/A</v>
      </c>
      <c r="BP272" s="381"/>
      <c r="BQ272" s="381"/>
      <c r="BR272" s="382"/>
      <c r="BS272" s="383" t="e">
        <f>IF(ISERROR($AY271),VLOOKUP($BB271,Entf,16,FALSE),VLOOKUP($BB271,Entm,17,FALSE))</f>
        <v>#N/A</v>
      </c>
      <c r="BT272" s="384"/>
      <c r="BU272" s="384"/>
      <c r="BV272" s="384"/>
      <c r="BW272" s="385"/>
      <c r="BX272" s="383" t="e">
        <f>IF(ISERROR($AY271),VLOOKUP($BB271,Entf,23,FALSE),VLOOKUP($BB271,Entm,24,FALSE))</f>
        <v>#N/A</v>
      </c>
      <c r="BY272" s="384"/>
      <c r="BZ272" s="384"/>
      <c r="CA272" s="384"/>
      <c r="CB272" s="385"/>
      <c r="CC272" s="383" t="e">
        <f>IF(ISERROR($AY271),VLOOKUP($BB271,Entf,30,FALSE),VLOOKUP($BB271,Entm,31,FALSE))</f>
        <v>#N/A</v>
      </c>
      <c r="CD272" s="384"/>
      <c r="CE272" s="384"/>
      <c r="CF272" s="384"/>
      <c r="CG272" s="385"/>
      <c r="CH272" s="383" t="e">
        <f>IF(ISERROR($AY271),VLOOKUP($BB271,Entf,33,FALSE),VLOOKUP($BB271,Entm,34,FALSE))</f>
        <v>#N/A</v>
      </c>
      <c r="CI272" s="384"/>
      <c r="CJ272" s="384"/>
      <c r="CK272" s="385"/>
      <c r="CL272" s="383" t="e">
        <f>IF(ISERROR($AY271),VLOOKUP($BB271,Entf,36,FALSE),VLOOKUP($BB271,Entm,37,FALSE))</f>
        <v>#N/A</v>
      </c>
      <c r="CM272" s="384"/>
      <c r="CN272" s="384"/>
      <c r="CO272" s="385"/>
    </row>
    <row r="273" spans="50:93" ht="12" customHeight="1">
      <c r="AX273" s="62"/>
      <c r="AY273" s="102" t="e">
        <f>VLOOKUP(1+AY271,$C$10:$C$160,1,FALSE)</f>
        <v>#N/A</v>
      </c>
      <c r="AZ273" s="102" t="e">
        <f>IF(ISERROR(AY273),VLOOKUP(1+AZ271,$D$10:$D$160,1,FALSE),0)</f>
        <v>#N/A</v>
      </c>
      <c r="BA273" s="102">
        <v>115</v>
      </c>
      <c r="BB273" s="371" t="e">
        <f>IF(ISERROR($AY273),VLOOKUP(AZ273,Entf,3,FALSE),VLOOKUP(AY273,Entm,4,FALSE))</f>
        <v>#N/A</v>
      </c>
      <c r="BC273" s="372"/>
      <c r="BD273" s="371" t="e">
        <f>IF(ISERROR($AY273),VLOOKUP($BB273,Entf,5,FALSE),VLOOKUP($BB273,Entm,6,FALSE))</f>
        <v>#N/A</v>
      </c>
      <c r="BE273" s="375"/>
      <c r="BF273" s="372"/>
      <c r="BG273" s="371" t="e">
        <f>IF(ISERROR($AY273),VLOOKUP($BB273,Entf,6,FALSE),VLOOKUP($BB273,Entm,7,FALSE))</f>
        <v>#N/A</v>
      </c>
      <c r="BH273" s="375"/>
      <c r="BI273" s="375"/>
      <c r="BJ273" s="375"/>
      <c r="BK273" s="375"/>
      <c r="BL273" s="372"/>
      <c r="BM273" s="371">
        <f>IF(ISERROR(AY273),IF(ISERROR(AZ273),"","女"),"男")</f>
      </c>
      <c r="BN273" s="372"/>
      <c r="BO273" s="386" t="e">
        <f>IF(ISERROR($AY273),VLOOKUP($BB273,Entf,37,FALSE),VLOOKUP($BB273,Entm,38,FALSE))</f>
        <v>#N/A</v>
      </c>
      <c r="BP273" s="387"/>
      <c r="BQ273" s="387"/>
      <c r="BR273" s="388"/>
      <c r="BS273" s="368" t="e">
        <f>IF(ISERROR($AY273),VLOOKUP($BB273,Entf,10,FALSE),VLOOKUP($BB273,Entm,11,FALSE))</f>
        <v>#N/A</v>
      </c>
      <c r="BT273" s="369"/>
      <c r="BU273" s="369"/>
      <c r="BV273" s="369"/>
      <c r="BW273" s="370"/>
      <c r="BX273" s="368" t="e">
        <f>IF(ISERROR($AY273),VLOOKUP($BB273,Entf,17,FALSE),VLOOKUP($BB273,Entm,18,FALSE))</f>
        <v>#N/A</v>
      </c>
      <c r="BY273" s="369"/>
      <c r="BZ273" s="369"/>
      <c r="CA273" s="369"/>
      <c r="CB273" s="370"/>
      <c r="CC273" s="368" t="e">
        <f>IF(ISERROR($AY273),VLOOKUP($BB273,Entf,24,FALSE),VLOOKUP($BB273,Entm,25,FALSE))</f>
        <v>#N/A</v>
      </c>
      <c r="CD273" s="369"/>
      <c r="CE273" s="369"/>
      <c r="CF273" s="369"/>
      <c r="CG273" s="370"/>
      <c r="CH273" s="368" t="e">
        <f>IF(ISERROR($AY273),VLOOKUP($BB273,Entf,31,FALSE),VLOOKUP($BB273,Entm,32,FALSE))</f>
        <v>#N/A</v>
      </c>
      <c r="CI273" s="369"/>
      <c r="CJ273" s="369"/>
      <c r="CK273" s="370"/>
      <c r="CL273" s="368" t="e">
        <f>IF(ISERROR($AY273),VLOOKUP($BB273,Entf,34,FALSE),VLOOKUP($BB273,Entm,35,FALSE))</f>
        <v>#N/A</v>
      </c>
      <c r="CM273" s="369"/>
      <c r="CN273" s="369"/>
      <c r="CO273" s="370"/>
    </row>
    <row r="274" spans="50:93" ht="12" customHeight="1">
      <c r="AX274" s="62"/>
      <c r="BB274" s="373"/>
      <c r="BC274" s="374"/>
      <c r="BD274" s="373"/>
      <c r="BE274" s="376"/>
      <c r="BF274" s="374"/>
      <c r="BG274" s="377" t="e">
        <f>IF(ISERROR($AY273),VLOOKUP($BB273,Entf,7,FALSE),VLOOKUP($BB273,Entm,8,FALSE))</f>
        <v>#N/A</v>
      </c>
      <c r="BH274" s="378"/>
      <c r="BI274" s="378"/>
      <c r="BJ274" s="378"/>
      <c r="BK274" s="378"/>
      <c r="BL274" s="379"/>
      <c r="BM274" s="373"/>
      <c r="BN274" s="374"/>
      <c r="BO274" s="380" t="e">
        <f>IF(ISERROR($AY273),VLOOKUP($BB273,Entf,9,FALSE),VLOOKUP($BB273,Entm,10,FALSE))</f>
        <v>#N/A</v>
      </c>
      <c r="BP274" s="381"/>
      <c r="BQ274" s="381"/>
      <c r="BR274" s="382"/>
      <c r="BS274" s="383" t="e">
        <f>IF(ISERROR($AY273),VLOOKUP($BB273,Entf,16,FALSE),VLOOKUP($BB273,Entm,17,FALSE))</f>
        <v>#N/A</v>
      </c>
      <c r="BT274" s="384"/>
      <c r="BU274" s="384"/>
      <c r="BV274" s="384"/>
      <c r="BW274" s="385"/>
      <c r="BX274" s="383" t="e">
        <f>IF(ISERROR($AY273),VLOOKUP($BB273,Entf,23,FALSE),VLOOKUP($BB273,Entm,24,FALSE))</f>
        <v>#N/A</v>
      </c>
      <c r="BY274" s="384"/>
      <c r="BZ274" s="384"/>
      <c r="CA274" s="384"/>
      <c r="CB274" s="385"/>
      <c r="CC274" s="383" t="e">
        <f>IF(ISERROR($AY273),VLOOKUP($BB273,Entf,30,FALSE),VLOOKUP($BB273,Entm,31,FALSE))</f>
        <v>#N/A</v>
      </c>
      <c r="CD274" s="384"/>
      <c r="CE274" s="384"/>
      <c r="CF274" s="384"/>
      <c r="CG274" s="385"/>
      <c r="CH274" s="383" t="e">
        <f>IF(ISERROR($AY273),VLOOKUP($BB273,Entf,33,FALSE),VLOOKUP($BB273,Entm,34,FALSE))</f>
        <v>#N/A</v>
      </c>
      <c r="CI274" s="384"/>
      <c r="CJ274" s="384"/>
      <c r="CK274" s="385"/>
      <c r="CL274" s="383" t="e">
        <f>IF(ISERROR($AY273),VLOOKUP($BB273,Entf,36,FALSE),VLOOKUP($BB273,Entm,37,FALSE))</f>
        <v>#N/A</v>
      </c>
      <c r="CM274" s="384"/>
      <c r="CN274" s="384"/>
      <c r="CO274" s="385"/>
    </row>
    <row r="275" spans="50:93" ht="12" customHeight="1">
      <c r="AX275" s="62"/>
      <c r="AY275" s="102" t="e">
        <f>VLOOKUP(1+AY273,$C$10:$C$160,1,FALSE)</f>
        <v>#N/A</v>
      </c>
      <c r="AZ275" s="102" t="e">
        <f>IF(ISERROR(AY275),VLOOKUP(1+AZ273,$D$10:$D$160,1,FALSE),0)</f>
        <v>#N/A</v>
      </c>
      <c r="BA275" s="102">
        <v>116</v>
      </c>
      <c r="BB275" s="371" t="e">
        <f>IF(ISERROR($AY275),VLOOKUP(AZ275,Entf,3,FALSE),VLOOKUP(AY275,Entm,4,FALSE))</f>
        <v>#N/A</v>
      </c>
      <c r="BC275" s="372"/>
      <c r="BD275" s="371" t="e">
        <f>IF(ISERROR($AY275),VLOOKUP($BB275,Entf,5,FALSE),VLOOKUP($BB275,Entm,6,FALSE))</f>
        <v>#N/A</v>
      </c>
      <c r="BE275" s="375"/>
      <c r="BF275" s="372"/>
      <c r="BG275" s="371" t="e">
        <f>IF(ISERROR($AY275),VLOOKUP($BB275,Entf,6,FALSE),VLOOKUP($BB275,Entm,7,FALSE))</f>
        <v>#N/A</v>
      </c>
      <c r="BH275" s="375"/>
      <c r="BI275" s="375"/>
      <c r="BJ275" s="375"/>
      <c r="BK275" s="375"/>
      <c r="BL275" s="372"/>
      <c r="BM275" s="371">
        <f>IF(ISERROR(AY275),IF(ISERROR(AZ275),"","女"),"男")</f>
      </c>
      <c r="BN275" s="372"/>
      <c r="BO275" s="386" t="e">
        <f>IF(ISERROR($AY275),VLOOKUP($BB275,Entf,37,FALSE),VLOOKUP($BB275,Entm,38,FALSE))</f>
        <v>#N/A</v>
      </c>
      <c r="BP275" s="387"/>
      <c r="BQ275" s="387"/>
      <c r="BR275" s="388"/>
      <c r="BS275" s="368" t="e">
        <f>IF(ISERROR($AY275),VLOOKUP($BB275,Entf,10,FALSE),VLOOKUP($BB275,Entm,11,FALSE))</f>
        <v>#N/A</v>
      </c>
      <c r="BT275" s="369"/>
      <c r="BU275" s="369"/>
      <c r="BV275" s="369"/>
      <c r="BW275" s="370"/>
      <c r="BX275" s="368" t="e">
        <f>IF(ISERROR($AY275),VLOOKUP($BB275,Entf,17,FALSE),VLOOKUP($BB275,Entm,18,FALSE))</f>
        <v>#N/A</v>
      </c>
      <c r="BY275" s="369"/>
      <c r="BZ275" s="369"/>
      <c r="CA275" s="369"/>
      <c r="CB275" s="370"/>
      <c r="CC275" s="368" t="e">
        <f>IF(ISERROR($AY275),VLOOKUP($BB275,Entf,24,FALSE),VLOOKUP($BB275,Entm,25,FALSE))</f>
        <v>#N/A</v>
      </c>
      <c r="CD275" s="369"/>
      <c r="CE275" s="369"/>
      <c r="CF275" s="369"/>
      <c r="CG275" s="370"/>
      <c r="CH275" s="368" t="e">
        <f>IF(ISERROR($AY275),VLOOKUP($BB275,Entf,31,FALSE),VLOOKUP($BB275,Entm,32,FALSE))</f>
        <v>#N/A</v>
      </c>
      <c r="CI275" s="369"/>
      <c r="CJ275" s="369"/>
      <c r="CK275" s="370"/>
      <c r="CL275" s="368" t="e">
        <f>IF(ISERROR($AY275),VLOOKUP($BB275,Entf,34,FALSE),VLOOKUP($BB275,Entm,35,FALSE))</f>
        <v>#N/A</v>
      </c>
      <c r="CM275" s="369"/>
      <c r="CN275" s="369"/>
      <c r="CO275" s="370"/>
    </row>
    <row r="276" spans="50:93" ht="12" customHeight="1">
      <c r="AX276" s="62"/>
      <c r="BB276" s="373"/>
      <c r="BC276" s="374"/>
      <c r="BD276" s="373"/>
      <c r="BE276" s="376"/>
      <c r="BF276" s="374"/>
      <c r="BG276" s="377" t="e">
        <f>IF(ISERROR($AY275),VLOOKUP($BB275,Entf,7,FALSE),VLOOKUP($BB275,Entm,8,FALSE))</f>
        <v>#N/A</v>
      </c>
      <c r="BH276" s="378"/>
      <c r="BI276" s="378"/>
      <c r="BJ276" s="378"/>
      <c r="BK276" s="378"/>
      <c r="BL276" s="379"/>
      <c r="BM276" s="373"/>
      <c r="BN276" s="374"/>
      <c r="BO276" s="380" t="e">
        <f>IF(ISERROR($AY275),VLOOKUP($BB275,Entf,9,FALSE),VLOOKUP($BB275,Entm,10,FALSE))</f>
        <v>#N/A</v>
      </c>
      <c r="BP276" s="381"/>
      <c r="BQ276" s="381"/>
      <c r="BR276" s="382"/>
      <c r="BS276" s="383" t="e">
        <f>IF(ISERROR($AY275),VLOOKUP($BB275,Entf,16,FALSE),VLOOKUP($BB275,Entm,17,FALSE))</f>
        <v>#N/A</v>
      </c>
      <c r="BT276" s="384"/>
      <c r="BU276" s="384"/>
      <c r="BV276" s="384"/>
      <c r="BW276" s="385"/>
      <c r="BX276" s="383" t="e">
        <f>IF(ISERROR($AY275),VLOOKUP($BB275,Entf,23,FALSE),VLOOKUP($BB275,Entm,24,FALSE))</f>
        <v>#N/A</v>
      </c>
      <c r="BY276" s="384"/>
      <c r="BZ276" s="384"/>
      <c r="CA276" s="384"/>
      <c r="CB276" s="385"/>
      <c r="CC276" s="383" t="e">
        <f>IF(ISERROR($AY275),VLOOKUP($BB275,Entf,30,FALSE),VLOOKUP($BB275,Entm,31,FALSE))</f>
        <v>#N/A</v>
      </c>
      <c r="CD276" s="384"/>
      <c r="CE276" s="384"/>
      <c r="CF276" s="384"/>
      <c r="CG276" s="385"/>
      <c r="CH276" s="383" t="e">
        <f>IF(ISERROR($AY275),VLOOKUP($BB275,Entf,33,FALSE),VLOOKUP($BB275,Entm,34,FALSE))</f>
        <v>#N/A</v>
      </c>
      <c r="CI276" s="384"/>
      <c r="CJ276" s="384"/>
      <c r="CK276" s="385"/>
      <c r="CL276" s="383" t="e">
        <f>IF(ISERROR($AY275),VLOOKUP($BB275,Entf,36,FALSE),VLOOKUP($BB275,Entm,37,FALSE))</f>
        <v>#N/A</v>
      </c>
      <c r="CM276" s="384"/>
      <c r="CN276" s="384"/>
      <c r="CO276" s="385"/>
    </row>
    <row r="277" spans="50:93" ht="12" customHeight="1">
      <c r="AX277" s="62"/>
      <c r="AY277" s="102" t="e">
        <f>VLOOKUP(1+AY275,$C$10:$C$160,1,FALSE)</f>
        <v>#N/A</v>
      </c>
      <c r="AZ277" s="102" t="e">
        <f>IF(ISERROR(AY277),VLOOKUP(1+AZ275,$D$10:$D$160,1,FALSE),0)</f>
        <v>#N/A</v>
      </c>
      <c r="BA277" s="102">
        <v>117</v>
      </c>
      <c r="BB277" s="371" t="e">
        <f>IF(ISERROR($AY277),VLOOKUP(AZ277,Entf,3,FALSE),VLOOKUP(AY277,Entm,4,FALSE))</f>
        <v>#N/A</v>
      </c>
      <c r="BC277" s="372"/>
      <c r="BD277" s="371" t="e">
        <f>IF(ISERROR($AY277),VLOOKUP($BB277,Entf,5,FALSE),VLOOKUP($BB277,Entm,6,FALSE))</f>
        <v>#N/A</v>
      </c>
      <c r="BE277" s="375"/>
      <c r="BF277" s="372"/>
      <c r="BG277" s="371" t="e">
        <f>IF(ISERROR($AY277),VLOOKUP($BB277,Entf,6,FALSE),VLOOKUP($BB277,Entm,7,FALSE))</f>
        <v>#N/A</v>
      </c>
      <c r="BH277" s="375"/>
      <c r="BI277" s="375"/>
      <c r="BJ277" s="375"/>
      <c r="BK277" s="375"/>
      <c r="BL277" s="372"/>
      <c r="BM277" s="371">
        <f>IF(ISERROR(AY277),IF(ISERROR(AZ277),"","女"),"男")</f>
      </c>
      <c r="BN277" s="372"/>
      <c r="BO277" s="386" t="e">
        <f>IF(ISERROR($AY277),VLOOKUP($BB277,Entf,37,FALSE),VLOOKUP($BB277,Entm,38,FALSE))</f>
        <v>#N/A</v>
      </c>
      <c r="BP277" s="387"/>
      <c r="BQ277" s="387"/>
      <c r="BR277" s="388"/>
      <c r="BS277" s="368" t="e">
        <f>IF(ISERROR($AY277),VLOOKUP($BB277,Entf,10,FALSE),VLOOKUP($BB277,Entm,11,FALSE))</f>
        <v>#N/A</v>
      </c>
      <c r="BT277" s="369"/>
      <c r="BU277" s="369"/>
      <c r="BV277" s="369"/>
      <c r="BW277" s="370"/>
      <c r="BX277" s="368" t="e">
        <f>IF(ISERROR($AY277),VLOOKUP($BB277,Entf,17,FALSE),VLOOKUP($BB277,Entm,18,FALSE))</f>
        <v>#N/A</v>
      </c>
      <c r="BY277" s="369"/>
      <c r="BZ277" s="369"/>
      <c r="CA277" s="369"/>
      <c r="CB277" s="370"/>
      <c r="CC277" s="368" t="e">
        <f>IF(ISERROR($AY277),VLOOKUP($BB277,Entf,24,FALSE),VLOOKUP($BB277,Entm,25,FALSE))</f>
        <v>#N/A</v>
      </c>
      <c r="CD277" s="369"/>
      <c r="CE277" s="369"/>
      <c r="CF277" s="369"/>
      <c r="CG277" s="370"/>
      <c r="CH277" s="368" t="e">
        <f>IF(ISERROR($AY277),VLOOKUP($BB277,Entf,31,FALSE),VLOOKUP($BB277,Entm,32,FALSE))</f>
        <v>#N/A</v>
      </c>
      <c r="CI277" s="369"/>
      <c r="CJ277" s="369"/>
      <c r="CK277" s="370"/>
      <c r="CL277" s="368" t="e">
        <f>IF(ISERROR($AY277),VLOOKUP($BB277,Entf,34,FALSE),VLOOKUP($BB277,Entm,35,FALSE))</f>
        <v>#N/A</v>
      </c>
      <c r="CM277" s="369"/>
      <c r="CN277" s="369"/>
      <c r="CO277" s="370"/>
    </row>
    <row r="278" spans="50:93" ht="12" customHeight="1">
      <c r="AX278" s="62"/>
      <c r="BB278" s="373"/>
      <c r="BC278" s="374"/>
      <c r="BD278" s="373"/>
      <c r="BE278" s="376"/>
      <c r="BF278" s="374"/>
      <c r="BG278" s="377" t="e">
        <f>IF(ISERROR($AY277),VLOOKUP($BB277,Entf,7,FALSE),VLOOKUP($BB277,Entm,8,FALSE))</f>
        <v>#N/A</v>
      </c>
      <c r="BH278" s="378"/>
      <c r="BI278" s="378"/>
      <c r="BJ278" s="378"/>
      <c r="BK278" s="378"/>
      <c r="BL278" s="379"/>
      <c r="BM278" s="373"/>
      <c r="BN278" s="374"/>
      <c r="BO278" s="380" t="e">
        <f>IF(ISERROR($AY277),VLOOKUP($BB277,Entf,9,FALSE),VLOOKUP($BB277,Entm,10,FALSE))</f>
        <v>#N/A</v>
      </c>
      <c r="BP278" s="381"/>
      <c r="BQ278" s="381"/>
      <c r="BR278" s="382"/>
      <c r="BS278" s="383" t="e">
        <f>IF(ISERROR($AY277),VLOOKUP($BB277,Entf,16,FALSE),VLOOKUP($BB277,Entm,17,FALSE))</f>
        <v>#N/A</v>
      </c>
      <c r="BT278" s="384"/>
      <c r="BU278" s="384"/>
      <c r="BV278" s="384"/>
      <c r="BW278" s="385"/>
      <c r="BX278" s="383" t="e">
        <f>IF(ISERROR($AY277),VLOOKUP($BB277,Entf,23,FALSE),VLOOKUP($BB277,Entm,24,FALSE))</f>
        <v>#N/A</v>
      </c>
      <c r="BY278" s="384"/>
      <c r="BZ278" s="384"/>
      <c r="CA278" s="384"/>
      <c r="CB278" s="385"/>
      <c r="CC278" s="383" t="e">
        <f>IF(ISERROR($AY277),VLOOKUP($BB277,Entf,30,FALSE),VLOOKUP($BB277,Entm,31,FALSE))</f>
        <v>#N/A</v>
      </c>
      <c r="CD278" s="384"/>
      <c r="CE278" s="384"/>
      <c r="CF278" s="384"/>
      <c r="CG278" s="385"/>
      <c r="CH278" s="383" t="e">
        <f>IF(ISERROR($AY277),VLOOKUP($BB277,Entf,33,FALSE),VLOOKUP($BB277,Entm,34,FALSE))</f>
        <v>#N/A</v>
      </c>
      <c r="CI278" s="384"/>
      <c r="CJ278" s="384"/>
      <c r="CK278" s="385"/>
      <c r="CL278" s="383" t="e">
        <f>IF(ISERROR($AY277),VLOOKUP($BB277,Entf,36,FALSE),VLOOKUP($BB277,Entm,37,FALSE))</f>
        <v>#N/A</v>
      </c>
      <c r="CM278" s="384"/>
      <c r="CN278" s="384"/>
      <c r="CO278" s="385"/>
    </row>
    <row r="279" spans="50:93" ht="12" customHeight="1">
      <c r="AX279" s="62"/>
      <c r="AY279" s="102" t="e">
        <f>VLOOKUP(1+AY277,$C$10:$C$160,1,FALSE)</f>
        <v>#N/A</v>
      </c>
      <c r="AZ279" s="102" t="e">
        <f>IF(ISERROR(AY279),VLOOKUP(1+AZ277,$D$10:$D$160,1,FALSE),0)</f>
        <v>#N/A</v>
      </c>
      <c r="BA279" s="102">
        <v>118</v>
      </c>
      <c r="BB279" s="371" t="e">
        <f>IF(ISERROR($AY279),VLOOKUP(AZ279,Entf,3,FALSE),VLOOKUP(AY279,Entm,4,FALSE))</f>
        <v>#N/A</v>
      </c>
      <c r="BC279" s="372"/>
      <c r="BD279" s="371" t="e">
        <f>IF(ISERROR($AY279),VLOOKUP($BB279,Entf,5,FALSE),VLOOKUP($BB279,Entm,6,FALSE))</f>
        <v>#N/A</v>
      </c>
      <c r="BE279" s="375"/>
      <c r="BF279" s="372"/>
      <c r="BG279" s="371" t="e">
        <f>IF(ISERROR($AY279),VLOOKUP($BB279,Entf,6,FALSE),VLOOKUP($BB279,Entm,7,FALSE))</f>
        <v>#N/A</v>
      </c>
      <c r="BH279" s="375"/>
      <c r="BI279" s="375"/>
      <c r="BJ279" s="375"/>
      <c r="BK279" s="375"/>
      <c r="BL279" s="372"/>
      <c r="BM279" s="371">
        <f>IF(ISERROR(AY279),IF(ISERROR(AZ279),"","女"),"男")</f>
      </c>
      <c r="BN279" s="372"/>
      <c r="BO279" s="386" t="e">
        <f>IF(ISERROR($AY279),VLOOKUP($BB279,Entf,37,FALSE),VLOOKUP($BB279,Entm,38,FALSE))</f>
        <v>#N/A</v>
      </c>
      <c r="BP279" s="387"/>
      <c r="BQ279" s="387"/>
      <c r="BR279" s="388"/>
      <c r="BS279" s="368" t="e">
        <f>IF(ISERROR($AY279),VLOOKUP($BB279,Entf,10,FALSE),VLOOKUP($BB279,Entm,11,FALSE))</f>
        <v>#N/A</v>
      </c>
      <c r="BT279" s="369"/>
      <c r="BU279" s="369"/>
      <c r="BV279" s="369"/>
      <c r="BW279" s="370"/>
      <c r="BX279" s="368" t="e">
        <f>IF(ISERROR($AY279),VLOOKUP($BB279,Entf,17,FALSE),VLOOKUP($BB279,Entm,18,FALSE))</f>
        <v>#N/A</v>
      </c>
      <c r="BY279" s="369"/>
      <c r="BZ279" s="369"/>
      <c r="CA279" s="369"/>
      <c r="CB279" s="370"/>
      <c r="CC279" s="368" t="e">
        <f>IF(ISERROR($AY279),VLOOKUP($BB279,Entf,24,FALSE),VLOOKUP($BB279,Entm,25,FALSE))</f>
        <v>#N/A</v>
      </c>
      <c r="CD279" s="369"/>
      <c r="CE279" s="369"/>
      <c r="CF279" s="369"/>
      <c r="CG279" s="370"/>
      <c r="CH279" s="368" t="e">
        <f>IF(ISERROR($AY279),VLOOKUP($BB279,Entf,31,FALSE),VLOOKUP($BB279,Entm,32,FALSE))</f>
        <v>#N/A</v>
      </c>
      <c r="CI279" s="369"/>
      <c r="CJ279" s="369"/>
      <c r="CK279" s="370"/>
      <c r="CL279" s="368" t="e">
        <f>IF(ISERROR($AY279),VLOOKUP($BB279,Entf,34,FALSE),VLOOKUP($BB279,Entm,35,FALSE))</f>
        <v>#N/A</v>
      </c>
      <c r="CM279" s="369"/>
      <c r="CN279" s="369"/>
      <c r="CO279" s="370"/>
    </row>
    <row r="280" spans="50:93" ht="12" customHeight="1">
      <c r="AX280" s="62"/>
      <c r="BB280" s="373"/>
      <c r="BC280" s="374"/>
      <c r="BD280" s="373"/>
      <c r="BE280" s="376"/>
      <c r="BF280" s="374"/>
      <c r="BG280" s="377" t="e">
        <f>IF(ISERROR($AY279),VLOOKUP($BB279,Entf,7,FALSE),VLOOKUP($BB279,Entm,8,FALSE))</f>
        <v>#N/A</v>
      </c>
      <c r="BH280" s="378"/>
      <c r="BI280" s="378"/>
      <c r="BJ280" s="378"/>
      <c r="BK280" s="378"/>
      <c r="BL280" s="379"/>
      <c r="BM280" s="373"/>
      <c r="BN280" s="374"/>
      <c r="BO280" s="380" t="e">
        <f>IF(ISERROR($AY279),VLOOKUP($BB279,Entf,9,FALSE),VLOOKUP($BB279,Entm,10,FALSE))</f>
        <v>#N/A</v>
      </c>
      <c r="BP280" s="381"/>
      <c r="BQ280" s="381"/>
      <c r="BR280" s="382"/>
      <c r="BS280" s="383" t="e">
        <f>IF(ISERROR($AY279),VLOOKUP($BB279,Entf,16,FALSE),VLOOKUP($BB279,Entm,17,FALSE))</f>
        <v>#N/A</v>
      </c>
      <c r="BT280" s="384"/>
      <c r="BU280" s="384"/>
      <c r="BV280" s="384"/>
      <c r="BW280" s="385"/>
      <c r="BX280" s="383" t="e">
        <f>IF(ISERROR($AY279),VLOOKUP($BB279,Entf,23,FALSE),VLOOKUP($BB279,Entm,24,FALSE))</f>
        <v>#N/A</v>
      </c>
      <c r="BY280" s="384"/>
      <c r="BZ280" s="384"/>
      <c r="CA280" s="384"/>
      <c r="CB280" s="385"/>
      <c r="CC280" s="383" t="e">
        <f>IF(ISERROR($AY279),VLOOKUP($BB279,Entf,30,FALSE),VLOOKUP($BB279,Entm,31,FALSE))</f>
        <v>#N/A</v>
      </c>
      <c r="CD280" s="384"/>
      <c r="CE280" s="384"/>
      <c r="CF280" s="384"/>
      <c r="CG280" s="385"/>
      <c r="CH280" s="383" t="e">
        <f>IF(ISERROR($AY279),VLOOKUP($BB279,Entf,33,FALSE),VLOOKUP($BB279,Entm,34,FALSE))</f>
        <v>#N/A</v>
      </c>
      <c r="CI280" s="384"/>
      <c r="CJ280" s="384"/>
      <c r="CK280" s="385"/>
      <c r="CL280" s="383" t="e">
        <f>IF(ISERROR($AY279),VLOOKUP($BB279,Entf,36,FALSE),VLOOKUP($BB279,Entm,37,FALSE))</f>
        <v>#N/A</v>
      </c>
      <c r="CM280" s="384"/>
      <c r="CN280" s="384"/>
      <c r="CO280" s="385"/>
    </row>
    <row r="281" spans="50:93" ht="12" customHeight="1">
      <c r="AX281" s="62"/>
      <c r="AY281" s="102" t="e">
        <f>VLOOKUP(1+AY279,$C$10:$C$160,1,FALSE)</f>
        <v>#N/A</v>
      </c>
      <c r="AZ281" s="102" t="e">
        <f>IF(ISERROR(AY281),VLOOKUP(1+AZ279,$D$10:$D$160,1,FALSE),0)</f>
        <v>#N/A</v>
      </c>
      <c r="BA281" s="102">
        <v>119</v>
      </c>
      <c r="BB281" s="371" t="e">
        <f>IF(ISERROR($AY281),VLOOKUP(AZ281,Entf,3,FALSE),VLOOKUP(AY281,Entm,4,FALSE))</f>
        <v>#N/A</v>
      </c>
      <c r="BC281" s="372"/>
      <c r="BD281" s="371" t="e">
        <f>IF(ISERROR($AY281),VLOOKUP($BB281,Entf,5,FALSE),VLOOKUP($BB281,Entm,6,FALSE))</f>
        <v>#N/A</v>
      </c>
      <c r="BE281" s="375"/>
      <c r="BF281" s="372"/>
      <c r="BG281" s="371" t="e">
        <f>IF(ISERROR($AY281),VLOOKUP($BB281,Entf,6,FALSE),VLOOKUP($BB281,Entm,7,FALSE))</f>
        <v>#N/A</v>
      </c>
      <c r="BH281" s="375"/>
      <c r="BI281" s="375"/>
      <c r="BJ281" s="375"/>
      <c r="BK281" s="375"/>
      <c r="BL281" s="372"/>
      <c r="BM281" s="371">
        <f>IF(ISERROR(AY281),IF(ISERROR(AZ281),"","女"),"男")</f>
      </c>
      <c r="BN281" s="372"/>
      <c r="BO281" s="386" t="e">
        <f>IF(ISERROR($AY281),VLOOKUP($BB281,Entf,37,FALSE),VLOOKUP($BB281,Entm,38,FALSE))</f>
        <v>#N/A</v>
      </c>
      <c r="BP281" s="387"/>
      <c r="BQ281" s="387"/>
      <c r="BR281" s="388"/>
      <c r="BS281" s="368" t="e">
        <f>IF(ISERROR($AY281),VLOOKUP($BB281,Entf,10,FALSE),VLOOKUP($BB281,Entm,11,FALSE))</f>
        <v>#N/A</v>
      </c>
      <c r="BT281" s="369"/>
      <c r="BU281" s="369"/>
      <c r="BV281" s="369"/>
      <c r="BW281" s="370"/>
      <c r="BX281" s="368" t="e">
        <f>IF(ISERROR($AY281),VLOOKUP($BB281,Entf,17,FALSE),VLOOKUP($BB281,Entm,18,FALSE))</f>
        <v>#N/A</v>
      </c>
      <c r="BY281" s="369"/>
      <c r="BZ281" s="369"/>
      <c r="CA281" s="369"/>
      <c r="CB281" s="370"/>
      <c r="CC281" s="368" t="e">
        <f>IF(ISERROR($AY281),VLOOKUP($BB281,Entf,24,FALSE),VLOOKUP($BB281,Entm,25,FALSE))</f>
        <v>#N/A</v>
      </c>
      <c r="CD281" s="369"/>
      <c r="CE281" s="369"/>
      <c r="CF281" s="369"/>
      <c r="CG281" s="370"/>
      <c r="CH281" s="368" t="e">
        <f>IF(ISERROR($AY281),VLOOKUP($BB281,Entf,31,FALSE),VLOOKUP($BB281,Entm,32,FALSE))</f>
        <v>#N/A</v>
      </c>
      <c r="CI281" s="369"/>
      <c r="CJ281" s="369"/>
      <c r="CK281" s="370"/>
      <c r="CL281" s="368" t="e">
        <f>IF(ISERROR($AY281),VLOOKUP($BB281,Entf,34,FALSE),VLOOKUP($BB281,Entm,35,FALSE))</f>
        <v>#N/A</v>
      </c>
      <c r="CM281" s="369"/>
      <c r="CN281" s="369"/>
      <c r="CO281" s="370"/>
    </row>
    <row r="282" spans="50:93" ht="12" customHeight="1">
      <c r="AX282" s="62"/>
      <c r="BB282" s="373"/>
      <c r="BC282" s="374"/>
      <c r="BD282" s="373"/>
      <c r="BE282" s="376"/>
      <c r="BF282" s="374"/>
      <c r="BG282" s="377" t="e">
        <f>IF(ISERROR($AY281),VLOOKUP($BB281,Entf,7,FALSE),VLOOKUP($BB281,Entm,8,FALSE))</f>
        <v>#N/A</v>
      </c>
      <c r="BH282" s="378"/>
      <c r="BI282" s="378"/>
      <c r="BJ282" s="378"/>
      <c r="BK282" s="378"/>
      <c r="BL282" s="379"/>
      <c r="BM282" s="373"/>
      <c r="BN282" s="374"/>
      <c r="BO282" s="380" t="e">
        <f>IF(ISERROR($AY281),VLOOKUP($BB281,Entf,9,FALSE),VLOOKUP($BB281,Entm,10,FALSE))</f>
        <v>#N/A</v>
      </c>
      <c r="BP282" s="381"/>
      <c r="BQ282" s="381"/>
      <c r="BR282" s="382"/>
      <c r="BS282" s="383" t="e">
        <f>IF(ISERROR($AY281),VLOOKUP($BB281,Entf,16,FALSE),VLOOKUP($BB281,Entm,17,FALSE))</f>
        <v>#N/A</v>
      </c>
      <c r="BT282" s="384"/>
      <c r="BU282" s="384"/>
      <c r="BV282" s="384"/>
      <c r="BW282" s="385"/>
      <c r="BX282" s="383" t="e">
        <f>IF(ISERROR($AY281),VLOOKUP($BB281,Entf,23,FALSE),VLOOKUP($BB281,Entm,24,FALSE))</f>
        <v>#N/A</v>
      </c>
      <c r="BY282" s="384"/>
      <c r="BZ282" s="384"/>
      <c r="CA282" s="384"/>
      <c r="CB282" s="385"/>
      <c r="CC282" s="383" t="e">
        <f>IF(ISERROR($AY281),VLOOKUP($BB281,Entf,30,FALSE),VLOOKUP($BB281,Entm,31,FALSE))</f>
        <v>#N/A</v>
      </c>
      <c r="CD282" s="384"/>
      <c r="CE282" s="384"/>
      <c r="CF282" s="384"/>
      <c r="CG282" s="385"/>
      <c r="CH282" s="383" t="e">
        <f>IF(ISERROR($AY281),VLOOKUP($BB281,Entf,33,FALSE),VLOOKUP($BB281,Entm,34,FALSE))</f>
        <v>#N/A</v>
      </c>
      <c r="CI282" s="384"/>
      <c r="CJ282" s="384"/>
      <c r="CK282" s="385"/>
      <c r="CL282" s="383" t="e">
        <f>IF(ISERROR($AY281),VLOOKUP($BB281,Entf,36,FALSE),VLOOKUP($BB281,Entm,37,FALSE))</f>
        <v>#N/A</v>
      </c>
      <c r="CM282" s="384"/>
      <c r="CN282" s="384"/>
      <c r="CO282" s="385"/>
    </row>
    <row r="283" spans="50:93" ht="12" customHeight="1">
      <c r="AX283" s="62"/>
      <c r="AY283" s="102" t="e">
        <f>VLOOKUP(1+AY281,$C$10:$C$160,1,FALSE)</f>
        <v>#N/A</v>
      </c>
      <c r="AZ283" s="102" t="e">
        <f>IF(ISERROR(AY283),VLOOKUP(1+AZ281,$D$10:$D$160,1,FALSE),0)</f>
        <v>#N/A</v>
      </c>
      <c r="BA283" s="102">
        <v>120</v>
      </c>
      <c r="BB283" s="371" t="e">
        <f>IF(ISERROR($AY283),VLOOKUP(AZ283,Entf,3,FALSE),VLOOKUP(AY283,Entm,4,FALSE))</f>
        <v>#N/A</v>
      </c>
      <c r="BC283" s="372"/>
      <c r="BD283" s="371" t="e">
        <f>IF(ISERROR($AY283),VLOOKUP($BB283,Entf,5,FALSE),VLOOKUP($BB283,Entm,6,FALSE))</f>
        <v>#N/A</v>
      </c>
      <c r="BE283" s="375"/>
      <c r="BF283" s="372"/>
      <c r="BG283" s="371" t="e">
        <f>IF(ISERROR($AY283),VLOOKUP($BB283,Entf,6,FALSE),VLOOKUP($BB283,Entm,7,FALSE))</f>
        <v>#N/A</v>
      </c>
      <c r="BH283" s="375"/>
      <c r="BI283" s="375"/>
      <c r="BJ283" s="375"/>
      <c r="BK283" s="375"/>
      <c r="BL283" s="372"/>
      <c r="BM283" s="371">
        <f>IF(ISERROR(AY283),IF(ISERROR(AZ283),"","女"),"男")</f>
      </c>
      <c r="BN283" s="372"/>
      <c r="BO283" s="386" t="e">
        <f>IF(ISERROR($AY283),VLOOKUP($BB283,Entf,37,FALSE),VLOOKUP($BB283,Entm,38,FALSE))</f>
        <v>#N/A</v>
      </c>
      <c r="BP283" s="387"/>
      <c r="BQ283" s="387"/>
      <c r="BR283" s="388"/>
      <c r="BS283" s="368" t="e">
        <f>IF(ISERROR($AY283),VLOOKUP($BB283,Entf,10,FALSE),VLOOKUP($BB283,Entm,11,FALSE))</f>
        <v>#N/A</v>
      </c>
      <c r="BT283" s="369"/>
      <c r="BU283" s="369"/>
      <c r="BV283" s="369"/>
      <c r="BW283" s="370"/>
      <c r="BX283" s="368" t="e">
        <f>IF(ISERROR($AY283),VLOOKUP($BB283,Entf,17,FALSE),VLOOKUP($BB283,Entm,18,FALSE))</f>
        <v>#N/A</v>
      </c>
      <c r="BY283" s="369"/>
      <c r="BZ283" s="369"/>
      <c r="CA283" s="369"/>
      <c r="CB283" s="370"/>
      <c r="CC283" s="368" t="e">
        <f>IF(ISERROR($AY283),VLOOKUP($BB283,Entf,24,FALSE),VLOOKUP($BB283,Entm,25,FALSE))</f>
        <v>#N/A</v>
      </c>
      <c r="CD283" s="369"/>
      <c r="CE283" s="369"/>
      <c r="CF283" s="369"/>
      <c r="CG283" s="370"/>
      <c r="CH283" s="368" t="e">
        <f>IF(ISERROR($AY283),VLOOKUP($BB283,Entf,31,FALSE),VLOOKUP($BB283,Entm,32,FALSE))</f>
        <v>#N/A</v>
      </c>
      <c r="CI283" s="369"/>
      <c r="CJ283" s="369"/>
      <c r="CK283" s="370"/>
      <c r="CL283" s="368" t="e">
        <f>IF(ISERROR($AY283),VLOOKUP($BB283,Entf,34,FALSE),VLOOKUP($BB283,Entm,35,FALSE))</f>
        <v>#N/A</v>
      </c>
      <c r="CM283" s="369"/>
      <c r="CN283" s="369"/>
      <c r="CO283" s="370"/>
    </row>
    <row r="284" spans="50:93" ht="12" customHeight="1">
      <c r="AX284" s="62"/>
      <c r="BB284" s="373"/>
      <c r="BC284" s="374"/>
      <c r="BD284" s="373"/>
      <c r="BE284" s="376"/>
      <c r="BF284" s="374"/>
      <c r="BG284" s="377" t="e">
        <f>IF(ISERROR($AY283),VLOOKUP($BB283,Entf,7,FALSE),VLOOKUP($BB283,Entm,8,FALSE))</f>
        <v>#N/A</v>
      </c>
      <c r="BH284" s="378"/>
      <c r="BI284" s="378"/>
      <c r="BJ284" s="378"/>
      <c r="BK284" s="378"/>
      <c r="BL284" s="379"/>
      <c r="BM284" s="373"/>
      <c r="BN284" s="374"/>
      <c r="BO284" s="380" t="e">
        <f>IF(ISERROR($AY283),VLOOKUP($BB283,Entf,9,FALSE),VLOOKUP($BB283,Entm,10,FALSE))</f>
        <v>#N/A</v>
      </c>
      <c r="BP284" s="381"/>
      <c r="BQ284" s="381"/>
      <c r="BR284" s="382"/>
      <c r="BS284" s="383" t="e">
        <f>IF(ISERROR($AY283),VLOOKUP($BB283,Entf,16,FALSE),VLOOKUP($BB283,Entm,17,FALSE))</f>
        <v>#N/A</v>
      </c>
      <c r="BT284" s="384"/>
      <c r="BU284" s="384"/>
      <c r="BV284" s="384"/>
      <c r="BW284" s="385"/>
      <c r="BX284" s="383" t="e">
        <f>IF(ISERROR($AY283),VLOOKUP($BB283,Entf,23,FALSE),VLOOKUP($BB283,Entm,24,FALSE))</f>
        <v>#N/A</v>
      </c>
      <c r="BY284" s="384"/>
      <c r="BZ284" s="384"/>
      <c r="CA284" s="384"/>
      <c r="CB284" s="385"/>
      <c r="CC284" s="383" t="e">
        <f>IF(ISERROR($AY283),VLOOKUP($BB283,Entf,30,FALSE),VLOOKUP($BB283,Entm,31,FALSE))</f>
        <v>#N/A</v>
      </c>
      <c r="CD284" s="384"/>
      <c r="CE284" s="384"/>
      <c r="CF284" s="384"/>
      <c r="CG284" s="385"/>
      <c r="CH284" s="383" t="e">
        <f>IF(ISERROR($AY283),VLOOKUP($BB283,Entf,33,FALSE),VLOOKUP($BB283,Entm,34,FALSE))</f>
        <v>#N/A</v>
      </c>
      <c r="CI284" s="384"/>
      <c r="CJ284" s="384"/>
      <c r="CK284" s="385"/>
      <c r="CL284" s="383" t="e">
        <f>IF(ISERROR($AY283),VLOOKUP($BB283,Entf,36,FALSE),VLOOKUP($BB283,Entm,37,FALSE))</f>
        <v>#N/A</v>
      </c>
      <c r="CM284" s="384"/>
      <c r="CN284" s="384"/>
      <c r="CO284" s="385"/>
    </row>
    <row r="285" spans="50:93" ht="12" customHeight="1">
      <c r="AX285" s="62"/>
      <c r="AY285" s="102" t="e">
        <f>VLOOKUP(1+AY283,$C$10:$C$160,1,FALSE)</f>
        <v>#N/A</v>
      </c>
      <c r="AZ285" s="102" t="e">
        <f>IF(ISERROR(AY285),VLOOKUP(1+AZ283,$D$10:$D$160,1,FALSE),0)</f>
        <v>#N/A</v>
      </c>
      <c r="BA285" s="102">
        <v>121</v>
      </c>
      <c r="BB285" s="371" t="e">
        <f>IF(ISERROR($AY285),VLOOKUP(AZ285,Entf,3,FALSE),VLOOKUP(AY285,Entm,4,FALSE))</f>
        <v>#N/A</v>
      </c>
      <c r="BC285" s="372"/>
      <c r="BD285" s="371" t="e">
        <f>IF(ISERROR($AY285),VLOOKUP($BB285,Entf,5,FALSE),VLOOKUP($BB285,Entm,6,FALSE))</f>
        <v>#N/A</v>
      </c>
      <c r="BE285" s="375"/>
      <c r="BF285" s="372"/>
      <c r="BG285" s="371" t="e">
        <f>IF(ISERROR($AY285),VLOOKUP($BB285,Entf,6,FALSE),VLOOKUP($BB285,Entm,7,FALSE))</f>
        <v>#N/A</v>
      </c>
      <c r="BH285" s="375"/>
      <c r="BI285" s="375"/>
      <c r="BJ285" s="375"/>
      <c r="BK285" s="375"/>
      <c r="BL285" s="372"/>
      <c r="BM285" s="371">
        <f>IF(ISERROR(AY285),IF(ISERROR(AZ285),"","女"),"男")</f>
      </c>
      <c r="BN285" s="372"/>
      <c r="BO285" s="386" t="e">
        <f>IF(ISERROR($AY285),VLOOKUP($BB285,Entf,37,FALSE),VLOOKUP($BB285,Entm,38,FALSE))</f>
        <v>#N/A</v>
      </c>
      <c r="BP285" s="387"/>
      <c r="BQ285" s="387"/>
      <c r="BR285" s="388"/>
      <c r="BS285" s="368" t="e">
        <f>IF(ISERROR($AY285),VLOOKUP($BB285,Entf,10,FALSE),VLOOKUP($BB285,Entm,11,FALSE))</f>
        <v>#N/A</v>
      </c>
      <c r="BT285" s="369"/>
      <c r="BU285" s="369"/>
      <c r="BV285" s="369"/>
      <c r="BW285" s="370"/>
      <c r="BX285" s="368" t="e">
        <f>IF(ISERROR($AY285),VLOOKUP($BB285,Entf,17,FALSE),VLOOKUP($BB285,Entm,18,FALSE))</f>
        <v>#N/A</v>
      </c>
      <c r="BY285" s="369"/>
      <c r="BZ285" s="369"/>
      <c r="CA285" s="369"/>
      <c r="CB285" s="370"/>
      <c r="CC285" s="368" t="e">
        <f>IF(ISERROR($AY285),VLOOKUP($BB285,Entf,24,FALSE),VLOOKUP($BB285,Entm,25,FALSE))</f>
        <v>#N/A</v>
      </c>
      <c r="CD285" s="369"/>
      <c r="CE285" s="369"/>
      <c r="CF285" s="369"/>
      <c r="CG285" s="370"/>
      <c r="CH285" s="368" t="e">
        <f>IF(ISERROR($AY285),VLOOKUP($BB285,Entf,31,FALSE),VLOOKUP($BB285,Entm,32,FALSE))</f>
        <v>#N/A</v>
      </c>
      <c r="CI285" s="369"/>
      <c r="CJ285" s="369"/>
      <c r="CK285" s="370"/>
      <c r="CL285" s="368" t="e">
        <f>IF(ISERROR($AY285),VLOOKUP($BB285,Entf,34,FALSE),VLOOKUP($BB285,Entm,35,FALSE))</f>
        <v>#N/A</v>
      </c>
      <c r="CM285" s="369"/>
      <c r="CN285" s="369"/>
      <c r="CO285" s="370"/>
    </row>
    <row r="286" spans="50:93" ht="12" customHeight="1">
      <c r="AX286" s="62"/>
      <c r="BB286" s="373"/>
      <c r="BC286" s="374"/>
      <c r="BD286" s="373"/>
      <c r="BE286" s="376"/>
      <c r="BF286" s="374"/>
      <c r="BG286" s="377" t="e">
        <f>IF(ISERROR($AY285),VLOOKUP($BB285,Entf,7,FALSE),VLOOKUP($BB285,Entm,8,FALSE))</f>
        <v>#N/A</v>
      </c>
      <c r="BH286" s="378"/>
      <c r="BI286" s="378"/>
      <c r="BJ286" s="378"/>
      <c r="BK286" s="378"/>
      <c r="BL286" s="379"/>
      <c r="BM286" s="373"/>
      <c r="BN286" s="374"/>
      <c r="BO286" s="380" t="e">
        <f>IF(ISERROR($AY285),VLOOKUP($BB285,Entf,9,FALSE),VLOOKUP($BB285,Entm,10,FALSE))</f>
        <v>#N/A</v>
      </c>
      <c r="BP286" s="381"/>
      <c r="BQ286" s="381"/>
      <c r="BR286" s="382"/>
      <c r="BS286" s="383" t="e">
        <f>IF(ISERROR($AY285),VLOOKUP($BB285,Entf,16,FALSE),VLOOKUP($BB285,Entm,17,FALSE))</f>
        <v>#N/A</v>
      </c>
      <c r="BT286" s="384"/>
      <c r="BU286" s="384"/>
      <c r="BV286" s="384"/>
      <c r="BW286" s="385"/>
      <c r="BX286" s="383" t="e">
        <f>IF(ISERROR($AY285),VLOOKUP($BB285,Entf,23,FALSE),VLOOKUP($BB285,Entm,24,FALSE))</f>
        <v>#N/A</v>
      </c>
      <c r="BY286" s="384"/>
      <c r="BZ286" s="384"/>
      <c r="CA286" s="384"/>
      <c r="CB286" s="385"/>
      <c r="CC286" s="383" t="e">
        <f>IF(ISERROR($AY285),VLOOKUP($BB285,Entf,30,FALSE),VLOOKUP($BB285,Entm,31,FALSE))</f>
        <v>#N/A</v>
      </c>
      <c r="CD286" s="384"/>
      <c r="CE286" s="384"/>
      <c r="CF286" s="384"/>
      <c r="CG286" s="385"/>
      <c r="CH286" s="383" t="e">
        <f>IF(ISERROR($AY285),VLOOKUP($BB285,Entf,33,FALSE),VLOOKUP($BB285,Entm,34,FALSE))</f>
        <v>#N/A</v>
      </c>
      <c r="CI286" s="384"/>
      <c r="CJ286" s="384"/>
      <c r="CK286" s="385"/>
      <c r="CL286" s="383" t="e">
        <f>IF(ISERROR($AY285),VLOOKUP($BB285,Entf,36,FALSE),VLOOKUP($BB285,Entm,37,FALSE))</f>
        <v>#N/A</v>
      </c>
      <c r="CM286" s="384"/>
      <c r="CN286" s="384"/>
      <c r="CO286" s="385"/>
    </row>
    <row r="287" spans="50:93" ht="12" customHeight="1">
      <c r="AX287" s="62"/>
      <c r="AY287" s="102" t="e">
        <f>VLOOKUP(1+AY285,$C$10:$C$160,1,FALSE)</f>
        <v>#N/A</v>
      </c>
      <c r="AZ287" s="102" t="e">
        <f>IF(ISERROR(AY287),VLOOKUP(1+AZ285,$D$10:$D$160,1,FALSE),0)</f>
        <v>#N/A</v>
      </c>
      <c r="BA287" s="102">
        <v>122</v>
      </c>
      <c r="BB287" s="371" t="e">
        <f>IF(ISERROR($AY287),VLOOKUP(AZ287,Entf,3,FALSE),VLOOKUP(AY287,Entm,4,FALSE))</f>
        <v>#N/A</v>
      </c>
      <c r="BC287" s="372"/>
      <c r="BD287" s="371" t="e">
        <f>IF(ISERROR($AY287),VLOOKUP($BB287,Entf,5,FALSE),VLOOKUP($BB287,Entm,6,FALSE))</f>
        <v>#N/A</v>
      </c>
      <c r="BE287" s="375"/>
      <c r="BF287" s="372"/>
      <c r="BG287" s="371" t="e">
        <f>IF(ISERROR($AY287),VLOOKUP($BB287,Entf,6,FALSE),VLOOKUP($BB287,Entm,7,FALSE))</f>
        <v>#N/A</v>
      </c>
      <c r="BH287" s="375"/>
      <c r="BI287" s="375"/>
      <c r="BJ287" s="375"/>
      <c r="BK287" s="375"/>
      <c r="BL287" s="372"/>
      <c r="BM287" s="371">
        <f>IF(ISERROR(AY287),IF(ISERROR(AZ287),"","女"),"男")</f>
      </c>
      <c r="BN287" s="372"/>
      <c r="BO287" s="386" t="e">
        <f>IF(ISERROR($AY287),VLOOKUP($BB287,Entf,37,FALSE),VLOOKUP($BB287,Entm,38,FALSE))</f>
        <v>#N/A</v>
      </c>
      <c r="BP287" s="387"/>
      <c r="BQ287" s="387"/>
      <c r="BR287" s="388"/>
      <c r="BS287" s="368" t="e">
        <f>IF(ISERROR($AY287),VLOOKUP($BB287,Entf,10,FALSE),VLOOKUP($BB287,Entm,11,FALSE))</f>
        <v>#N/A</v>
      </c>
      <c r="BT287" s="369"/>
      <c r="BU287" s="369"/>
      <c r="BV287" s="369"/>
      <c r="BW287" s="370"/>
      <c r="BX287" s="368" t="e">
        <f>IF(ISERROR($AY287),VLOOKUP($BB287,Entf,17,FALSE),VLOOKUP($BB287,Entm,18,FALSE))</f>
        <v>#N/A</v>
      </c>
      <c r="BY287" s="369"/>
      <c r="BZ287" s="369"/>
      <c r="CA287" s="369"/>
      <c r="CB287" s="370"/>
      <c r="CC287" s="368" t="e">
        <f>IF(ISERROR($AY287),VLOOKUP($BB287,Entf,24,FALSE),VLOOKUP($BB287,Entm,25,FALSE))</f>
        <v>#N/A</v>
      </c>
      <c r="CD287" s="369"/>
      <c r="CE287" s="369"/>
      <c r="CF287" s="369"/>
      <c r="CG287" s="370"/>
      <c r="CH287" s="368" t="e">
        <f>IF(ISERROR($AY287),VLOOKUP($BB287,Entf,31,FALSE),VLOOKUP($BB287,Entm,32,FALSE))</f>
        <v>#N/A</v>
      </c>
      <c r="CI287" s="369"/>
      <c r="CJ287" s="369"/>
      <c r="CK287" s="370"/>
      <c r="CL287" s="368" t="e">
        <f>IF(ISERROR($AY287),VLOOKUP($BB287,Entf,34,FALSE),VLOOKUP($BB287,Entm,35,FALSE))</f>
        <v>#N/A</v>
      </c>
      <c r="CM287" s="369"/>
      <c r="CN287" s="369"/>
      <c r="CO287" s="370"/>
    </row>
    <row r="288" spans="50:93" ht="12" customHeight="1">
      <c r="AX288" s="62"/>
      <c r="BB288" s="373"/>
      <c r="BC288" s="374"/>
      <c r="BD288" s="373"/>
      <c r="BE288" s="376"/>
      <c r="BF288" s="374"/>
      <c r="BG288" s="377" t="e">
        <f>IF(ISERROR($AY287),VLOOKUP($BB287,Entf,7,FALSE),VLOOKUP($BB287,Entm,8,FALSE))</f>
        <v>#N/A</v>
      </c>
      <c r="BH288" s="378"/>
      <c r="BI288" s="378"/>
      <c r="BJ288" s="378"/>
      <c r="BK288" s="378"/>
      <c r="BL288" s="379"/>
      <c r="BM288" s="373"/>
      <c r="BN288" s="374"/>
      <c r="BO288" s="380" t="e">
        <f>IF(ISERROR($AY287),VLOOKUP($BB287,Entf,9,FALSE),VLOOKUP($BB287,Entm,10,FALSE))</f>
        <v>#N/A</v>
      </c>
      <c r="BP288" s="381"/>
      <c r="BQ288" s="381"/>
      <c r="BR288" s="382"/>
      <c r="BS288" s="383" t="e">
        <f>IF(ISERROR($AY287),VLOOKUP($BB287,Entf,16,FALSE),VLOOKUP($BB287,Entm,17,FALSE))</f>
        <v>#N/A</v>
      </c>
      <c r="BT288" s="384"/>
      <c r="BU288" s="384"/>
      <c r="BV288" s="384"/>
      <c r="BW288" s="385"/>
      <c r="BX288" s="383" t="e">
        <f>IF(ISERROR($AY287),VLOOKUP($BB287,Entf,23,FALSE),VLOOKUP($BB287,Entm,24,FALSE))</f>
        <v>#N/A</v>
      </c>
      <c r="BY288" s="384"/>
      <c r="BZ288" s="384"/>
      <c r="CA288" s="384"/>
      <c r="CB288" s="385"/>
      <c r="CC288" s="383" t="e">
        <f>IF(ISERROR($AY287),VLOOKUP($BB287,Entf,30,FALSE),VLOOKUP($BB287,Entm,31,FALSE))</f>
        <v>#N/A</v>
      </c>
      <c r="CD288" s="384"/>
      <c r="CE288" s="384"/>
      <c r="CF288" s="384"/>
      <c r="CG288" s="385"/>
      <c r="CH288" s="383" t="e">
        <f>IF(ISERROR($AY287),VLOOKUP($BB287,Entf,33,FALSE),VLOOKUP($BB287,Entm,34,FALSE))</f>
        <v>#N/A</v>
      </c>
      <c r="CI288" s="384"/>
      <c r="CJ288" s="384"/>
      <c r="CK288" s="385"/>
      <c r="CL288" s="383" t="e">
        <f>IF(ISERROR($AY287),VLOOKUP($BB287,Entf,36,FALSE),VLOOKUP($BB287,Entm,37,FALSE))</f>
        <v>#N/A</v>
      </c>
      <c r="CM288" s="384"/>
      <c r="CN288" s="384"/>
      <c r="CO288" s="385"/>
    </row>
    <row r="289" spans="50:93" ht="12" customHeight="1">
      <c r="AX289" s="62"/>
      <c r="AY289" s="102" t="e">
        <f>VLOOKUP(1+AY287,$C$10:$C$160,1,FALSE)</f>
        <v>#N/A</v>
      </c>
      <c r="AZ289" s="102" t="e">
        <f>IF(ISERROR(AY289),VLOOKUP(1+AZ287,$D$10:$D$160,1,FALSE),0)</f>
        <v>#N/A</v>
      </c>
      <c r="BA289" s="102">
        <v>123</v>
      </c>
      <c r="BB289" s="371" t="e">
        <f>IF(ISERROR($AY289),VLOOKUP(AZ289,Entf,3,FALSE),VLOOKUP(AY289,Entm,4,FALSE))</f>
        <v>#N/A</v>
      </c>
      <c r="BC289" s="372"/>
      <c r="BD289" s="371" t="e">
        <f>IF(ISERROR($AY289),VLOOKUP($BB289,Entf,5,FALSE),VLOOKUP($BB289,Entm,6,FALSE))</f>
        <v>#N/A</v>
      </c>
      <c r="BE289" s="375"/>
      <c r="BF289" s="372"/>
      <c r="BG289" s="371" t="e">
        <f>IF(ISERROR($AY289),VLOOKUP($BB289,Entf,6,FALSE),VLOOKUP($BB289,Entm,7,FALSE))</f>
        <v>#N/A</v>
      </c>
      <c r="BH289" s="375"/>
      <c r="BI289" s="375"/>
      <c r="BJ289" s="375"/>
      <c r="BK289" s="375"/>
      <c r="BL289" s="372"/>
      <c r="BM289" s="371">
        <f>IF(ISERROR(AY289),IF(ISERROR(AZ289),"","女"),"男")</f>
      </c>
      <c r="BN289" s="372"/>
      <c r="BO289" s="386" t="e">
        <f>IF(ISERROR($AY289),VLOOKUP($BB289,Entf,37,FALSE),VLOOKUP($BB289,Entm,38,FALSE))</f>
        <v>#N/A</v>
      </c>
      <c r="BP289" s="387"/>
      <c r="BQ289" s="387"/>
      <c r="BR289" s="388"/>
      <c r="BS289" s="368" t="e">
        <f>IF(ISERROR($AY289),VLOOKUP($BB289,Entf,10,FALSE),VLOOKUP($BB289,Entm,11,FALSE))</f>
        <v>#N/A</v>
      </c>
      <c r="BT289" s="369"/>
      <c r="BU289" s="369"/>
      <c r="BV289" s="369"/>
      <c r="BW289" s="370"/>
      <c r="BX289" s="368" t="e">
        <f>IF(ISERROR($AY289),VLOOKUP($BB289,Entf,17,FALSE),VLOOKUP($BB289,Entm,18,FALSE))</f>
        <v>#N/A</v>
      </c>
      <c r="BY289" s="369"/>
      <c r="BZ289" s="369"/>
      <c r="CA289" s="369"/>
      <c r="CB289" s="370"/>
      <c r="CC289" s="368" t="e">
        <f>IF(ISERROR($AY289),VLOOKUP($BB289,Entf,24,FALSE),VLOOKUP($BB289,Entm,25,FALSE))</f>
        <v>#N/A</v>
      </c>
      <c r="CD289" s="369"/>
      <c r="CE289" s="369"/>
      <c r="CF289" s="369"/>
      <c r="CG289" s="370"/>
      <c r="CH289" s="368" t="e">
        <f>IF(ISERROR($AY289),VLOOKUP($BB289,Entf,31,FALSE),VLOOKUP($BB289,Entm,32,FALSE))</f>
        <v>#N/A</v>
      </c>
      <c r="CI289" s="369"/>
      <c r="CJ289" s="369"/>
      <c r="CK289" s="370"/>
      <c r="CL289" s="368" t="e">
        <f>IF(ISERROR($AY289),VLOOKUP($BB289,Entf,34,FALSE),VLOOKUP($BB289,Entm,35,FALSE))</f>
        <v>#N/A</v>
      </c>
      <c r="CM289" s="369"/>
      <c r="CN289" s="369"/>
      <c r="CO289" s="370"/>
    </row>
    <row r="290" spans="50:93" ht="12" customHeight="1">
      <c r="AX290" s="62"/>
      <c r="BB290" s="373"/>
      <c r="BC290" s="374"/>
      <c r="BD290" s="373"/>
      <c r="BE290" s="376"/>
      <c r="BF290" s="374"/>
      <c r="BG290" s="377" t="e">
        <f>IF(ISERROR($AY289),VLOOKUP($BB289,Entf,7,FALSE),VLOOKUP($BB289,Entm,8,FALSE))</f>
        <v>#N/A</v>
      </c>
      <c r="BH290" s="378"/>
      <c r="BI290" s="378"/>
      <c r="BJ290" s="378"/>
      <c r="BK290" s="378"/>
      <c r="BL290" s="379"/>
      <c r="BM290" s="373"/>
      <c r="BN290" s="374"/>
      <c r="BO290" s="380" t="e">
        <f>IF(ISERROR($AY289),VLOOKUP($BB289,Entf,9,FALSE),VLOOKUP($BB289,Entm,10,FALSE))</f>
        <v>#N/A</v>
      </c>
      <c r="BP290" s="381"/>
      <c r="BQ290" s="381"/>
      <c r="BR290" s="382"/>
      <c r="BS290" s="383" t="e">
        <f>IF(ISERROR($AY289),VLOOKUP($BB289,Entf,16,FALSE),VLOOKUP($BB289,Entm,17,FALSE))</f>
        <v>#N/A</v>
      </c>
      <c r="BT290" s="384"/>
      <c r="BU290" s="384"/>
      <c r="BV290" s="384"/>
      <c r="BW290" s="385"/>
      <c r="BX290" s="383" t="e">
        <f>IF(ISERROR($AY289),VLOOKUP($BB289,Entf,23,FALSE),VLOOKUP($BB289,Entm,24,FALSE))</f>
        <v>#N/A</v>
      </c>
      <c r="BY290" s="384"/>
      <c r="BZ290" s="384"/>
      <c r="CA290" s="384"/>
      <c r="CB290" s="385"/>
      <c r="CC290" s="383" t="e">
        <f>IF(ISERROR($AY289),VLOOKUP($BB289,Entf,30,FALSE),VLOOKUP($BB289,Entm,31,FALSE))</f>
        <v>#N/A</v>
      </c>
      <c r="CD290" s="384"/>
      <c r="CE290" s="384"/>
      <c r="CF290" s="384"/>
      <c r="CG290" s="385"/>
      <c r="CH290" s="383" t="e">
        <f>IF(ISERROR($AY289),VLOOKUP($BB289,Entf,33,FALSE),VLOOKUP($BB289,Entm,34,FALSE))</f>
        <v>#N/A</v>
      </c>
      <c r="CI290" s="384"/>
      <c r="CJ290" s="384"/>
      <c r="CK290" s="385"/>
      <c r="CL290" s="383" t="e">
        <f>IF(ISERROR($AY289),VLOOKUP($BB289,Entf,36,FALSE),VLOOKUP($BB289,Entm,37,FALSE))</f>
        <v>#N/A</v>
      </c>
      <c r="CM290" s="384"/>
      <c r="CN290" s="384"/>
      <c r="CO290" s="385"/>
    </row>
    <row r="291" spans="50:93" ht="12" customHeight="1">
      <c r="AX291" s="62"/>
      <c r="AY291" s="102" t="e">
        <f>VLOOKUP(1+AY289,$C$10:$C$160,1,FALSE)</f>
        <v>#N/A</v>
      </c>
      <c r="AZ291" s="102" t="e">
        <f>IF(ISERROR(AY291),VLOOKUP(1+AZ289,$D$10:$D$160,1,FALSE),0)</f>
        <v>#N/A</v>
      </c>
      <c r="BA291" s="102">
        <v>124</v>
      </c>
      <c r="BB291" s="371" t="e">
        <f>IF(ISERROR($AY291),VLOOKUP(AZ291,Entf,3,FALSE),VLOOKUP(AY291,Entm,4,FALSE))</f>
        <v>#N/A</v>
      </c>
      <c r="BC291" s="372"/>
      <c r="BD291" s="371" t="e">
        <f>IF(ISERROR($AY291),VLOOKUP($BB291,Entf,5,FALSE),VLOOKUP($BB291,Entm,6,FALSE))</f>
        <v>#N/A</v>
      </c>
      <c r="BE291" s="375"/>
      <c r="BF291" s="372"/>
      <c r="BG291" s="371" t="e">
        <f>IF(ISERROR($AY291),VLOOKUP($BB291,Entf,6,FALSE),VLOOKUP($BB291,Entm,7,FALSE))</f>
        <v>#N/A</v>
      </c>
      <c r="BH291" s="375"/>
      <c r="BI291" s="375"/>
      <c r="BJ291" s="375"/>
      <c r="BK291" s="375"/>
      <c r="BL291" s="372"/>
      <c r="BM291" s="371">
        <f>IF(ISERROR(AY291),IF(ISERROR(AZ291),"","女"),"男")</f>
      </c>
      <c r="BN291" s="372"/>
      <c r="BO291" s="386" t="e">
        <f>IF(ISERROR($AY291),VLOOKUP($BB291,Entf,37,FALSE),VLOOKUP($BB291,Entm,38,FALSE))</f>
        <v>#N/A</v>
      </c>
      <c r="BP291" s="387"/>
      <c r="BQ291" s="387"/>
      <c r="BR291" s="388"/>
      <c r="BS291" s="368" t="e">
        <f>IF(ISERROR($AY291),VLOOKUP($BB291,Entf,10,FALSE),VLOOKUP($BB291,Entm,11,FALSE))</f>
        <v>#N/A</v>
      </c>
      <c r="BT291" s="369"/>
      <c r="BU291" s="369"/>
      <c r="BV291" s="369"/>
      <c r="BW291" s="370"/>
      <c r="BX291" s="368" t="e">
        <f>IF(ISERROR($AY291),VLOOKUP($BB291,Entf,17,FALSE),VLOOKUP($BB291,Entm,18,FALSE))</f>
        <v>#N/A</v>
      </c>
      <c r="BY291" s="369"/>
      <c r="BZ291" s="369"/>
      <c r="CA291" s="369"/>
      <c r="CB291" s="370"/>
      <c r="CC291" s="368" t="e">
        <f>IF(ISERROR($AY291),VLOOKUP($BB291,Entf,24,FALSE),VLOOKUP($BB291,Entm,25,FALSE))</f>
        <v>#N/A</v>
      </c>
      <c r="CD291" s="369"/>
      <c r="CE291" s="369"/>
      <c r="CF291" s="369"/>
      <c r="CG291" s="370"/>
      <c r="CH291" s="368" t="e">
        <f>IF(ISERROR($AY291),VLOOKUP($BB291,Entf,31,FALSE),VLOOKUP($BB291,Entm,32,FALSE))</f>
        <v>#N/A</v>
      </c>
      <c r="CI291" s="369"/>
      <c r="CJ291" s="369"/>
      <c r="CK291" s="370"/>
      <c r="CL291" s="368" t="e">
        <f>IF(ISERROR($AY291),VLOOKUP($BB291,Entf,34,FALSE),VLOOKUP($BB291,Entm,35,FALSE))</f>
        <v>#N/A</v>
      </c>
      <c r="CM291" s="369"/>
      <c r="CN291" s="369"/>
      <c r="CO291" s="370"/>
    </row>
    <row r="292" spans="50:93" ht="12" customHeight="1">
      <c r="AX292" s="62"/>
      <c r="BB292" s="373"/>
      <c r="BC292" s="374"/>
      <c r="BD292" s="373"/>
      <c r="BE292" s="376"/>
      <c r="BF292" s="374"/>
      <c r="BG292" s="377" t="e">
        <f>IF(ISERROR($AY291),VLOOKUP($BB291,Entf,7,FALSE),VLOOKUP($BB291,Entm,8,FALSE))</f>
        <v>#N/A</v>
      </c>
      <c r="BH292" s="378"/>
      <c r="BI292" s="378"/>
      <c r="BJ292" s="378"/>
      <c r="BK292" s="378"/>
      <c r="BL292" s="379"/>
      <c r="BM292" s="373"/>
      <c r="BN292" s="374"/>
      <c r="BO292" s="380" t="e">
        <f>IF(ISERROR($AY291),VLOOKUP($BB291,Entf,9,FALSE),VLOOKUP($BB291,Entm,10,FALSE))</f>
        <v>#N/A</v>
      </c>
      <c r="BP292" s="381"/>
      <c r="BQ292" s="381"/>
      <c r="BR292" s="382"/>
      <c r="BS292" s="383" t="e">
        <f>IF(ISERROR($AY291),VLOOKUP($BB291,Entf,16,FALSE),VLOOKUP($BB291,Entm,17,FALSE))</f>
        <v>#N/A</v>
      </c>
      <c r="BT292" s="384"/>
      <c r="BU292" s="384"/>
      <c r="BV292" s="384"/>
      <c r="BW292" s="385"/>
      <c r="BX292" s="383" t="e">
        <f>IF(ISERROR($AY291),VLOOKUP($BB291,Entf,23,FALSE),VLOOKUP($BB291,Entm,24,FALSE))</f>
        <v>#N/A</v>
      </c>
      <c r="BY292" s="384"/>
      <c r="BZ292" s="384"/>
      <c r="CA292" s="384"/>
      <c r="CB292" s="385"/>
      <c r="CC292" s="383" t="e">
        <f>IF(ISERROR($AY291),VLOOKUP($BB291,Entf,30,FALSE),VLOOKUP($BB291,Entm,31,FALSE))</f>
        <v>#N/A</v>
      </c>
      <c r="CD292" s="384"/>
      <c r="CE292" s="384"/>
      <c r="CF292" s="384"/>
      <c r="CG292" s="385"/>
      <c r="CH292" s="383" t="e">
        <f>IF(ISERROR($AY291),VLOOKUP($BB291,Entf,33,FALSE),VLOOKUP($BB291,Entm,34,FALSE))</f>
        <v>#N/A</v>
      </c>
      <c r="CI292" s="384"/>
      <c r="CJ292" s="384"/>
      <c r="CK292" s="385"/>
      <c r="CL292" s="383" t="e">
        <f>IF(ISERROR($AY291),VLOOKUP($BB291,Entf,36,FALSE),VLOOKUP($BB291,Entm,37,FALSE))</f>
        <v>#N/A</v>
      </c>
      <c r="CM292" s="384"/>
      <c r="CN292" s="384"/>
      <c r="CO292" s="385"/>
    </row>
    <row r="293" spans="50:93" ht="12" customHeight="1">
      <c r="AX293" s="62"/>
      <c r="AY293" s="102" t="e">
        <f>VLOOKUP(1+AY291,$C$10:$C$160,1,FALSE)</f>
        <v>#N/A</v>
      </c>
      <c r="AZ293" s="102" t="e">
        <f>IF(ISERROR(AY293),VLOOKUP(1+AZ291,$D$10:$D$160,1,FALSE),0)</f>
        <v>#N/A</v>
      </c>
      <c r="BA293" s="102">
        <v>125</v>
      </c>
      <c r="BB293" s="371" t="e">
        <f>IF(ISERROR($AY293),VLOOKUP(AZ293,Entf,3,FALSE),VLOOKUP(AY293,Entm,4,FALSE))</f>
        <v>#N/A</v>
      </c>
      <c r="BC293" s="372"/>
      <c r="BD293" s="371" t="e">
        <f>IF(ISERROR($AY293),VLOOKUP($BB293,Entf,5,FALSE),VLOOKUP($BB293,Entm,6,FALSE))</f>
        <v>#N/A</v>
      </c>
      <c r="BE293" s="375"/>
      <c r="BF293" s="372"/>
      <c r="BG293" s="371" t="e">
        <f>IF(ISERROR($AY293),VLOOKUP($BB293,Entf,6,FALSE),VLOOKUP($BB293,Entm,7,FALSE))</f>
        <v>#N/A</v>
      </c>
      <c r="BH293" s="375"/>
      <c r="BI293" s="375"/>
      <c r="BJ293" s="375"/>
      <c r="BK293" s="375"/>
      <c r="BL293" s="372"/>
      <c r="BM293" s="371">
        <f>IF(ISERROR(AY293),IF(ISERROR(AZ293),"","女"),"男")</f>
      </c>
      <c r="BN293" s="372"/>
      <c r="BO293" s="386" t="e">
        <f>IF(ISERROR($AY293),VLOOKUP($BB293,Entf,37,FALSE),VLOOKUP($BB293,Entm,38,FALSE))</f>
        <v>#N/A</v>
      </c>
      <c r="BP293" s="387"/>
      <c r="BQ293" s="387"/>
      <c r="BR293" s="388"/>
      <c r="BS293" s="368" t="e">
        <f>IF(ISERROR($AY293),VLOOKUP($BB293,Entf,10,FALSE),VLOOKUP($BB293,Entm,11,FALSE))</f>
        <v>#N/A</v>
      </c>
      <c r="BT293" s="369"/>
      <c r="BU293" s="369"/>
      <c r="BV293" s="369"/>
      <c r="BW293" s="370"/>
      <c r="BX293" s="368" t="e">
        <f>IF(ISERROR($AY293),VLOOKUP($BB293,Entf,17,FALSE),VLOOKUP($BB293,Entm,18,FALSE))</f>
        <v>#N/A</v>
      </c>
      <c r="BY293" s="369"/>
      <c r="BZ293" s="369"/>
      <c r="CA293" s="369"/>
      <c r="CB293" s="370"/>
      <c r="CC293" s="368" t="e">
        <f>IF(ISERROR($AY293),VLOOKUP($BB293,Entf,24,FALSE),VLOOKUP($BB293,Entm,25,FALSE))</f>
        <v>#N/A</v>
      </c>
      <c r="CD293" s="369"/>
      <c r="CE293" s="369"/>
      <c r="CF293" s="369"/>
      <c r="CG293" s="370"/>
      <c r="CH293" s="368" t="e">
        <f>IF(ISERROR($AY293),VLOOKUP($BB293,Entf,31,FALSE),VLOOKUP($BB293,Entm,32,FALSE))</f>
        <v>#N/A</v>
      </c>
      <c r="CI293" s="369"/>
      <c r="CJ293" s="369"/>
      <c r="CK293" s="370"/>
      <c r="CL293" s="368" t="e">
        <f>IF(ISERROR($AY293),VLOOKUP($BB293,Entf,34,FALSE),VLOOKUP($BB293,Entm,35,FALSE))</f>
        <v>#N/A</v>
      </c>
      <c r="CM293" s="369"/>
      <c r="CN293" s="369"/>
      <c r="CO293" s="370"/>
    </row>
    <row r="294" spans="50:93" ht="12" customHeight="1">
      <c r="AX294" s="62"/>
      <c r="BB294" s="373"/>
      <c r="BC294" s="374"/>
      <c r="BD294" s="373"/>
      <c r="BE294" s="376"/>
      <c r="BF294" s="374"/>
      <c r="BG294" s="377" t="e">
        <f>IF(ISERROR($AY293),VLOOKUP($BB293,Entf,7,FALSE),VLOOKUP($BB293,Entm,8,FALSE))</f>
        <v>#N/A</v>
      </c>
      <c r="BH294" s="378"/>
      <c r="BI294" s="378"/>
      <c r="BJ294" s="378"/>
      <c r="BK294" s="378"/>
      <c r="BL294" s="379"/>
      <c r="BM294" s="373"/>
      <c r="BN294" s="374"/>
      <c r="BO294" s="380" t="e">
        <f>IF(ISERROR($AY293),VLOOKUP($BB293,Entf,9,FALSE),VLOOKUP($BB293,Entm,10,FALSE))</f>
        <v>#N/A</v>
      </c>
      <c r="BP294" s="381"/>
      <c r="BQ294" s="381"/>
      <c r="BR294" s="382"/>
      <c r="BS294" s="383" t="e">
        <f>IF(ISERROR($AY293),VLOOKUP($BB293,Entf,16,FALSE),VLOOKUP($BB293,Entm,17,FALSE))</f>
        <v>#N/A</v>
      </c>
      <c r="BT294" s="384"/>
      <c r="BU294" s="384"/>
      <c r="BV294" s="384"/>
      <c r="BW294" s="385"/>
      <c r="BX294" s="383" t="e">
        <f>IF(ISERROR($AY293),VLOOKUP($BB293,Entf,23,FALSE),VLOOKUP($BB293,Entm,24,FALSE))</f>
        <v>#N/A</v>
      </c>
      <c r="BY294" s="384"/>
      <c r="BZ294" s="384"/>
      <c r="CA294" s="384"/>
      <c r="CB294" s="385"/>
      <c r="CC294" s="383" t="e">
        <f>IF(ISERROR($AY293),VLOOKUP($BB293,Entf,30,FALSE),VLOOKUP($BB293,Entm,31,FALSE))</f>
        <v>#N/A</v>
      </c>
      <c r="CD294" s="384"/>
      <c r="CE294" s="384"/>
      <c r="CF294" s="384"/>
      <c r="CG294" s="385"/>
      <c r="CH294" s="383" t="e">
        <f>IF(ISERROR($AY293),VLOOKUP($BB293,Entf,33,FALSE),VLOOKUP($BB293,Entm,34,FALSE))</f>
        <v>#N/A</v>
      </c>
      <c r="CI294" s="384"/>
      <c r="CJ294" s="384"/>
      <c r="CK294" s="385"/>
      <c r="CL294" s="383" t="e">
        <f>IF(ISERROR($AY293),VLOOKUP($BB293,Entf,36,FALSE),VLOOKUP($BB293,Entm,37,FALSE))</f>
        <v>#N/A</v>
      </c>
      <c r="CM294" s="384"/>
      <c r="CN294" s="384"/>
      <c r="CO294" s="385"/>
    </row>
    <row r="295" spans="50:93" ht="12" customHeight="1">
      <c r="AX295" s="62"/>
      <c r="AY295" s="102" t="e">
        <f>VLOOKUP(1+AY293,$C$10:$C$160,1,FALSE)</f>
        <v>#N/A</v>
      </c>
      <c r="AZ295" s="102" t="e">
        <f>IF(ISERROR(AY295),VLOOKUP(1+AZ293,$D$10:$D$160,1,FALSE),0)</f>
        <v>#N/A</v>
      </c>
      <c r="BA295" s="102">
        <v>126</v>
      </c>
      <c r="BB295" s="371" t="e">
        <f>IF(ISERROR($AY295),VLOOKUP(AZ295,Entf,3,FALSE),VLOOKUP(AY295,Entm,4,FALSE))</f>
        <v>#N/A</v>
      </c>
      <c r="BC295" s="372"/>
      <c r="BD295" s="371" t="e">
        <f>IF(ISERROR($AY295),VLOOKUP($BB295,Entf,5,FALSE),VLOOKUP($BB295,Entm,6,FALSE))</f>
        <v>#N/A</v>
      </c>
      <c r="BE295" s="375"/>
      <c r="BF295" s="372"/>
      <c r="BG295" s="371" t="e">
        <f>IF(ISERROR($AY295),VLOOKUP($BB295,Entf,6,FALSE),VLOOKUP($BB295,Entm,7,FALSE))</f>
        <v>#N/A</v>
      </c>
      <c r="BH295" s="375"/>
      <c r="BI295" s="375"/>
      <c r="BJ295" s="375"/>
      <c r="BK295" s="375"/>
      <c r="BL295" s="372"/>
      <c r="BM295" s="371">
        <f>IF(ISERROR(AY295),IF(ISERROR(AZ295),"","女"),"男")</f>
      </c>
      <c r="BN295" s="372"/>
      <c r="BO295" s="386" t="e">
        <f>IF(ISERROR($AY295),VLOOKUP($BB295,Entf,37,FALSE),VLOOKUP($BB295,Entm,38,FALSE))</f>
        <v>#N/A</v>
      </c>
      <c r="BP295" s="387"/>
      <c r="BQ295" s="387"/>
      <c r="BR295" s="388"/>
      <c r="BS295" s="368" t="e">
        <f>IF(ISERROR($AY295),VLOOKUP($BB295,Entf,10,FALSE),VLOOKUP($BB295,Entm,11,FALSE))</f>
        <v>#N/A</v>
      </c>
      <c r="BT295" s="369"/>
      <c r="BU295" s="369"/>
      <c r="BV295" s="369"/>
      <c r="BW295" s="370"/>
      <c r="BX295" s="368" t="e">
        <f>IF(ISERROR($AY295),VLOOKUP($BB295,Entf,17,FALSE),VLOOKUP($BB295,Entm,18,FALSE))</f>
        <v>#N/A</v>
      </c>
      <c r="BY295" s="369"/>
      <c r="BZ295" s="369"/>
      <c r="CA295" s="369"/>
      <c r="CB295" s="370"/>
      <c r="CC295" s="368" t="e">
        <f>IF(ISERROR($AY295),VLOOKUP($BB295,Entf,24,FALSE),VLOOKUP($BB295,Entm,25,FALSE))</f>
        <v>#N/A</v>
      </c>
      <c r="CD295" s="369"/>
      <c r="CE295" s="369"/>
      <c r="CF295" s="369"/>
      <c r="CG295" s="370"/>
      <c r="CH295" s="368" t="e">
        <f>IF(ISERROR($AY295),VLOOKUP($BB295,Entf,31,FALSE),VLOOKUP($BB295,Entm,32,FALSE))</f>
        <v>#N/A</v>
      </c>
      <c r="CI295" s="369"/>
      <c r="CJ295" s="369"/>
      <c r="CK295" s="370"/>
      <c r="CL295" s="368" t="e">
        <f>IF(ISERROR($AY295),VLOOKUP($BB295,Entf,34,FALSE),VLOOKUP($BB295,Entm,35,FALSE))</f>
        <v>#N/A</v>
      </c>
      <c r="CM295" s="369"/>
      <c r="CN295" s="369"/>
      <c r="CO295" s="370"/>
    </row>
    <row r="296" spans="50:93" ht="12" customHeight="1">
      <c r="AX296" s="62"/>
      <c r="BB296" s="373"/>
      <c r="BC296" s="374"/>
      <c r="BD296" s="373"/>
      <c r="BE296" s="376"/>
      <c r="BF296" s="374"/>
      <c r="BG296" s="377" t="e">
        <f>IF(ISERROR($AY295),VLOOKUP($BB295,Entf,7,FALSE),VLOOKUP($BB295,Entm,8,FALSE))</f>
        <v>#N/A</v>
      </c>
      <c r="BH296" s="378"/>
      <c r="BI296" s="378"/>
      <c r="BJ296" s="378"/>
      <c r="BK296" s="378"/>
      <c r="BL296" s="379"/>
      <c r="BM296" s="373"/>
      <c r="BN296" s="374"/>
      <c r="BO296" s="380" t="e">
        <f>IF(ISERROR($AY295),VLOOKUP($BB295,Entf,9,FALSE),VLOOKUP($BB295,Entm,10,FALSE))</f>
        <v>#N/A</v>
      </c>
      <c r="BP296" s="381"/>
      <c r="BQ296" s="381"/>
      <c r="BR296" s="382"/>
      <c r="BS296" s="383" t="e">
        <f>IF(ISERROR($AY295),VLOOKUP($BB295,Entf,16,FALSE),VLOOKUP($BB295,Entm,17,FALSE))</f>
        <v>#N/A</v>
      </c>
      <c r="BT296" s="384"/>
      <c r="BU296" s="384"/>
      <c r="BV296" s="384"/>
      <c r="BW296" s="385"/>
      <c r="BX296" s="383" t="e">
        <f>IF(ISERROR($AY295),VLOOKUP($BB295,Entf,23,FALSE),VLOOKUP($BB295,Entm,24,FALSE))</f>
        <v>#N/A</v>
      </c>
      <c r="BY296" s="384"/>
      <c r="BZ296" s="384"/>
      <c r="CA296" s="384"/>
      <c r="CB296" s="385"/>
      <c r="CC296" s="383" t="e">
        <f>IF(ISERROR($AY295),VLOOKUP($BB295,Entf,30,FALSE),VLOOKUP($BB295,Entm,31,FALSE))</f>
        <v>#N/A</v>
      </c>
      <c r="CD296" s="384"/>
      <c r="CE296" s="384"/>
      <c r="CF296" s="384"/>
      <c r="CG296" s="385"/>
      <c r="CH296" s="383" t="e">
        <f>IF(ISERROR($AY295),VLOOKUP($BB295,Entf,33,FALSE),VLOOKUP($BB295,Entm,34,FALSE))</f>
        <v>#N/A</v>
      </c>
      <c r="CI296" s="384"/>
      <c r="CJ296" s="384"/>
      <c r="CK296" s="385"/>
      <c r="CL296" s="383" t="e">
        <f>IF(ISERROR($AY295),VLOOKUP($BB295,Entf,36,FALSE),VLOOKUP($BB295,Entm,37,FALSE))</f>
        <v>#N/A</v>
      </c>
      <c r="CM296" s="384"/>
      <c r="CN296" s="384"/>
      <c r="CO296" s="385"/>
    </row>
    <row r="297" spans="50:93" ht="12" customHeight="1">
      <c r="AX297" s="62"/>
      <c r="AY297" s="102" t="e">
        <f>VLOOKUP(1+AY295,$C$10:$C$160,1,FALSE)</f>
        <v>#N/A</v>
      </c>
      <c r="AZ297" s="102" t="e">
        <f>IF(ISERROR(AY297),VLOOKUP(1+AZ295,$D$10:$D$160,1,FALSE),0)</f>
        <v>#N/A</v>
      </c>
      <c r="BA297" s="102">
        <v>127</v>
      </c>
      <c r="BB297" s="371" t="e">
        <f>IF(ISERROR($AY297),VLOOKUP(AZ297,Entf,3,FALSE),VLOOKUP(AY297,Entm,4,FALSE))</f>
        <v>#N/A</v>
      </c>
      <c r="BC297" s="372"/>
      <c r="BD297" s="371" t="e">
        <f>IF(ISERROR($AY297),VLOOKUP($BB297,Entf,5,FALSE),VLOOKUP($BB297,Entm,6,FALSE))</f>
        <v>#N/A</v>
      </c>
      <c r="BE297" s="375"/>
      <c r="BF297" s="372"/>
      <c r="BG297" s="371" t="e">
        <f>IF(ISERROR($AY297),VLOOKUP($BB297,Entf,6,FALSE),VLOOKUP($BB297,Entm,7,FALSE))</f>
        <v>#N/A</v>
      </c>
      <c r="BH297" s="375"/>
      <c r="BI297" s="375"/>
      <c r="BJ297" s="375"/>
      <c r="BK297" s="375"/>
      <c r="BL297" s="372"/>
      <c r="BM297" s="371">
        <f>IF(ISERROR(AY297),IF(ISERROR(AZ297),"","女"),"男")</f>
      </c>
      <c r="BN297" s="372"/>
      <c r="BO297" s="386" t="e">
        <f>IF(ISERROR($AY297),VLOOKUP($BB297,Entf,37,FALSE),VLOOKUP($BB297,Entm,38,FALSE))</f>
        <v>#N/A</v>
      </c>
      <c r="BP297" s="387"/>
      <c r="BQ297" s="387"/>
      <c r="BR297" s="388"/>
      <c r="BS297" s="368" t="e">
        <f>IF(ISERROR($AY297),VLOOKUP($BB297,Entf,10,FALSE),VLOOKUP($BB297,Entm,11,FALSE))</f>
        <v>#N/A</v>
      </c>
      <c r="BT297" s="369"/>
      <c r="BU297" s="369"/>
      <c r="BV297" s="369"/>
      <c r="BW297" s="370"/>
      <c r="BX297" s="368" t="e">
        <f>IF(ISERROR($AY297),VLOOKUP($BB297,Entf,17,FALSE),VLOOKUP($BB297,Entm,18,FALSE))</f>
        <v>#N/A</v>
      </c>
      <c r="BY297" s="369"/>
      <c r="BZ297" s="369"/>
      <c r="CA297" s="369"/>
      <c r="CB297" s="370"/>
      <c r="CC297" s="368" t="e">
        <f>IF(ISERROR($AY297),VLOOKUP($BB297,Entf,24,FALSE),VLOOKUP($BB297,Entm,25,FALSE))</f>
        <v>#N/A</v>
      </c>
      <c r="CD297" s="369"/>
      <c r="CE297" s="369"/>
      <c r="CF297" s="369"/>
      <c r="CG297" s="370"/>
      <c r="CH297" s="368" t="e">
        <f>IF(ISERROR($AY297),VLOOKUP($BB297,Entf,31,FALSE),VLOOKUP($BB297,Entm,32,FALSE))</f>
        <v>#N/A</v>
      </c>
      <c r="CI297" s="369"/>
      <c r="CJ297" s="369"/>
      <c r="CK297" s="370"/>
      <c r="CL297" s="368" t="e">
        <f>IF(ISERROR($AY297),VLOOKUP($BB297,Entf,34,FALSE),VLOOKUP($BB297,Entm,35,FALSE))</f>
        <v>#N/A</v>
      </c>
      <c r="CM297" s="369"/>
      <c r="CN297" s="369"/>
      <c r="CO297" s="370"/>
    </row>
    <row r="298" spans="50:93" ht="12" customHeight="1">
      <c r="AX298" s="62"/>
      <c r="BB298" s="373"/>
      <c r="BC298" s="374"/>
      <c r="BD298" s="373"/>
      <c r="BE298" s="376"/>
      <c r="BF298" s="374"/>
      <c r="BG298" s="377" t="e">
        <f>IF(ISERROR($AY297),VLOOKUP($BB297,Entf,7,FALSE),VLOOKUP($BB297,Entm,8,FALSE))</f>
        <v>#N/A</v>
      </c>
      <c r="BH298" s="378"/>
      <c r="BI298" s="378"/>
      <c r="BJ298" s="378"/>
      <c r="BK298" s="378"/>
      <c r="BL298" s="379"/>
      <c r="BM298" s="373"/>
      <c r="BN298" s="374"/>
      <c r="BO298" s="380" t="e">
        <f>IF(ISERROR($AY297),VLOOKUP($BB297,Entf,9,FALSE),VLOOKUP($BB297,Entm,10,FALSE))</f>
        <v>#N/A</v>
      </c>
      <c r="BP298" s="381"/>
      <c r="BQ298" s="381"/>
      <c r="BR298" s="382"/>
      <c r="BS298" s="383" t="e">
        <f>IF(ISERROR($AY297),VLOOKUP($BB297,Entf,16,FALSE),VLOOKUP($BB297,Entm,17,FALSE))</f>
        <v>#N/A</v>
      </c>
      <c r="BT298" s="384"/>
      <c r="BU298" s="384"/>
      <c r="BV298" s="384"/>
      <c r="BW298" s="385"/>
      <c r="BX298" s="383" t="e">
        <f>IF(ISERROR($AY297),VLOOKUP($BB297,Entf,23,FALSE),VLOOKUP($BB297,Entm,24,FALSE))</f>
        <v>#N/A</v>
      </c>
      <c r="BY298" s="384"/>
      <c r="BZ298" s="384"/>
      <c r="CA298" s="384"/>
      <c r="CB298" s="385"/>
      <c r="CC298" s="383" t="e">
        <f>IF(ISERROR($AY297),VLOOKUP($BB297,Entf,30,FALSE),VLOOKUP($BB297,Entm,31,FALSE))</f>
        <v>#N/A</v>
      </c>
      <c r="CD298" s="384"/>
      <c r="CE298" s="384"/>
      <c r="CF298" s="384"/>
      <c r="CG298" s="385"/>
      <c r="CH298" s="383" t="e">
        <f>IF(ISERROR($AY297),VLOOKUP($BB297,Entf,33,FALSE),VLOOKUP($BB297,Entm,34,FALSE))</f>
        <v>#N/A</v>
      </c>
      <c r="CI298" s="384"/>
      <c r="CJ298" s="384"/>
      <c r="CK298" s="385"/>
      <c r="CL298" s="383" t="e">
        <f>IF(ISERROR($AY297),VLOOKUP($BB297,Entf,36,FALSE),VLOOKUP($BB297,Entm,37,FALSE))</f>
        <v>#N/A</v>
      </c>
      <c r="CM298" s="384"/>
      <c r="CN298" s="384"/>
      <c r="CO298" s="385"/>
    </row>
    <row r="299" spans="50:93" ht="12" customHeight="1">
      <c r="AX299" s="62"/>
      <c r="AY299" s="102" t="e">
        <f>VLOOKUP(1+AY297,$C$10:$C$160,1,FALSE)</f>
        <v>#N/A</v>
      </c>
      <c r="AZ299" s="102" t="e">
        <f>IF(ISERROR(AY299),VLOOKUP(1+AZ297,$D$10:$D$160,1,FALSE),0)</f>
        <v>#N/A</v>
      </c>
      <c r="BA299" s="102">
        <v>128</v>
      </c>
      <c r="BB299" s="371" t="e">
        <f>IF(ISERROR($AY299),VLOOKUP(AZ299,Entf,3,FALSE),VLOOKUP(AY299,Entm,4,FALSE))</f>
        <v>#N/A</v>
      </c>
      <c r="BC299" s="372"/>
      <c r="BD299" s="371" t="e">
        <f aca="true" t="shared" si="114" ref="BD299:BD307">IF(ISERROR($AY299),VLOOKUP($BB299,Entf,5,FALSE),VLOOKUP($BB299,Entm,6,FALSE))</f>
        <v>#N/A</v>
      </c>
      <c r="BE299" s="375"/>
      <c r="BF299" s="372"/>
      <c r="BG299" s="371" t="e">
        <f aca="true" t="shared" si="115" ref="BG299:BG307">IF(ISERROR($AY299),VLOOKUP($BB299,Entf,6,FALSE),VLOOKUP($BB299,Entm,7,FALSE))</f>
        <v>#N/A</v>
      </c>
      <c r="BH299" s="375"/>
      <c r="BI299" s="375"/>
      <c r="BJ299" s="375"/>
      <c r="BK299" s="375"/>
      <c r="BL299" s="372"/>
      <c r="BM299" s="371">
        <f>IF(ISERROR(AY299),IF(ISERROR(AZ299),"","女"),"男")</f>
      </c>
      <c r="BN299" s="372"/>
      <c r="BO299" s="386" t="e">
        <f>IF(ISERROR($AY299),VLOOKUP($BB299,Entf,37,FALSE),VLOOKUP($BB299,Entm,38,FALSE))</f>
        <v>#N/A</v>
      </c>
      <c r="BP299" s="387"/>
      <c r="BQ299" s="387"/>
      <c r="BR299" s="388"/>
      <c r="BS299" s="368" t="e">
        <f>IF(ISERROR($AY299),VLOOKUP($BB299,Entf,10,FALSE),VLOOKUP($BB299,Entm,11,FALSE))</f>
        <v>#N/A</v>
      </c>
      <c r="BT299" s="369"/>
      <c r="BU299" s="369"/>
      <c r="BV299" s="369"/>
      <c r="BW299" s="370"/>
      <c r="BX299" s="368" t="e">
        <f>IF(ISERROR($AY299),VLOOKUP($BB299,Entf,17,FALSE),VLOOKUP($BB299,Entm,18,FALSE))</f>
        <v>#N/A</v>
      </c>
      <c r="BY299" s="369"/>
      <c r="BZ299" s="369"/>
      <c r="CA299" s="369"/>
      <c r="CB299" s="370"/>
      <c r="CC299" s="368" t="e">
        <f>IF(ISERROR($AY299),VLOOKUP($BB299,Entf,24,FALSE),VLOOKUP($BB299,Entm,25,FALSE))</f>
        <v>#N/A</v>
      </c>
      <c r="CD299" s="369"/>
      <c r="CE299" s="369"/>
      <c r="CF299" s="369"/>
      <c r="CG299" s="370"/>
      <c r="CH299" s="368" t="e">
        <f>IF(ISERROR($AY299),VLOOKUP($BB299,Entf,31,FALSE),VLOOKUP($BB299,Entm,32,FALSE))</f>
        <v>#N/A</v>
      </c>
      <c r="CI299" s="369"/>
      <c r="CJ299" s="369"/>
      <c r="CK299" s="370"/>
      <c r="CL299" s="368" t="e">
        <f>IF(ISERROR($AY299),VLOOKUP($BB299,Entf,34,FALSE),VLOOKUP($BB299,Entm,35,FALSE))</f>
        <v>#N/A</v>
      </c>
      <c r="CM299" s="369"/>
      <c r="CN299" s="369"/>
      <c r="CO299" s="370"/>
    </row>
    <row r="300" spans="50:93" ht="12" customHeight="1">
      <c r="AX300" s="62"/>
      <c r="BB300" s="373"/>
      <c r="BC300" s="374"/>
      <c r="BD300" s="373"/>
      <c r="BE300" s="376"/>
      <c r="BF300" s="374"/>
      <c r="BG300" s="377" t="e">
        <f>IF(ISERROR($AY299),VLOOKUP($BB299,Entf,7,FALSE),VLOOKUP($BB299,Entm,8,FALSE))</f>
        <v>#N/A</v>
      </c>
      <c r="BH300" s="378"/>
      <c r="BI300" s="378"/>
      <c r="BJ300" s="378"/>
      <c r="BK300" s="378"/>
      <c r="BL300" s="379"/>
      <c r="BM300" s="373"/>
      <c r="BN300" s="374"/>
      <c r="BO300" s="380" t="e">
        <f>IF(ISERROR($AY299),VLOOKUP($BB299,Entf,9,FALSE),VLOOKUP($BB299,Entm,10,FALSE))</f>
        <v>#N/A</v>
      </c>
      <c r="BP300" s="381"/>
      <c r="BQ300" s="381"/>
      <c r="BR300" s="382"/>
      <c r="BS300" s="383" t="e">
        <f>IF(ISERROR($AY299),VLOOKUP($BB299,Entf,16,FALSE),VLOOKUP($BB299,Entm,17,FALSE))</f>
        <v>#N/A</v>
      </c>
      <c r="BT300" s="384"/>
      <c r="BU300" s="384"/>
      <c r="BV300" s="384"/>
      <c r="BW300" s="385"/>
      <c r="BX300" s="383" t="e">
        <f>IF(ISERROR($AY299),VLOOKUP($BB299,Entf,23,FALSE),VLOOKUP($BB299,Entm,24,FALSE))</f>
        <v>#N/A</v>
      </c>
      <c r="BY300" s="384"/>
      <c r="BZ300" s="384"/>
      <c r="CA300" s="384"/>
      <c r="CB300" s="385"/>
      <c r="CC300" s="383" t="e">
        <f>IF(ISERROR($AY299),VLOOKUP($BB299,Entf,30,FALSE),VLOOKUP($BB299,Entm,31,FALSE))</f>
        <v>#N/A</v>
      </c>
      <c r="CD300" s="384"/>
      <c r="CE300" s="384"/>
      <c r="CF300" s="384"/>
      <c r="CG300" s="385"/>
      <c r="CH300" s="383" t="e">
        <f>IF(ISERROR($AY299),VLOOKUP($BB299,Entf,33,FALSE),VLOOKUP($BB299,Entm,34,FALSE))</f>
        <v>#N/A</v>
      </c>
      <c r="CI300" s="384"/>
      <c r="CJ300" s="384"/>
      <c r="CK300" s="385"/>
      <c r="CL300" s="383" t="e">
        <f>IF(ISERROR($AY299),VLOOKUP($BB299,Entf,36,FALSE),VLOOKUP($BB299,Entm,37,FALSE))</f>
        <v>#N/A</v>
      </c>
      <c r="CM300" s="384"/>
      <c r="CN300" s="384"/>
      <c r="CO300" s="385"/>
    </row>
    <row r="301" spans="50:93" ht="12" customHeight="1">
      <c r="AX301" s="62"/>
      <c r="AY301" s="102" t="e">
        <f>VLOOKUP(1+AY299,$C$10:$C$160,1,FALSE)</f>
        <v>#N/A</v>
      </c>
      <c r="AZ301" s="102" t="e">
        <f>IF(ISERROR(AY301),VLOOKUP(1+AZ299,$D$10:$D$160,1,FALSE),0)</f>
        <v>#N/A</v>
      </c>
      <c r="BA301" s="102">
        <v>129</v>
      </c>
      <c r="BB301" s="371" t="e">
        <f>IF(ISERROR($AY301),VLOOKUP(AZ301,Entf,3,FALSE),VLOOKUP(AY301,Entm,4,FALSE))</f>
        <v>#N/A</v>
      </c>
      <c r="BC301" s="372"/>
      <c r="BD301" s="371" t="e">
        <f t="shared" si="114"/>
        <v>#N/A</v>
      </c>
      <c r="BE301" s="375"/>
      <c r="BF301" s="372"/>
      <c r="BG301" s="371" t="e">
        <f t="shared" si="115"/>
        <v>#N/A</v>
      </c>
      <c r="BH301" s="375"/>
      <c r="BI301" s="375"/>
      <c r="BJ301" s="375"/>
      <c r="BK301" s="375"/>
      <c r="BL301" s="372"/>
      <c r="BM301" s="371">
        <f>IF(ISERROR(AY301),IF(ISERROR(AZ301),"","女"),"男")</f>
      </c>
      <c r="BN301" s="372"/>
      <c r="BO301" s="386" t="e">
        <f>IF(ISERROR($AY301),VLOOKUP($BB301,Entf,37,FALSE),VLOOKUP($BB301,Entm,38,FALSE))</f>
        <v>#N/A</v>
      </c>
      <c r="BP301" s="387"/>
      <c r="BQ301" s="387"/>
      <c r="BR301" s="388"/>
      <c r="BS301" s="368" t="e">
        <f>IF(ISERROR($AY301),VLOOKUP($BB301,Entf,10,FALSE),VLOOKUP($BB301,Entm,11,FALSE))</f>
        <v>#N/A</v>
      </c>
      <c r="BT301" s="369"/>
      <c r="BU301" s="369"/>
      <c r="BV301" s="369"/>
      <c r="BW301" s="370"/>
      <c r="BX301" s="368" t="e">
        <f>IF(ISERROR($AY301),VLOOKUP($BB301,Entf,17,FALSE),VLOOKUP($BB301,Entm,18,FALSE))</f>
        <v>#N/A</v>
      </c>
      <c r="BY301" s="369"/>
      <c r="BZ301" s="369"/>
      <c r="CA301" s="369"/>
      <c r="CB301" s="370"/>
      <c r="CC301" s="368" t="e">
        <f>IF(ISERROR($AY301),VLOOKUP($BB301,Entf,24,FALSE),VLOOKUP($BB301,Entm,25,FALSE))</f>
        <v>#N/A</v>
      </c>
      <c r="CD301" s="369"/>
      <c r="CE301" s="369"/>
      <c r="CF301" s="369"/>
      <c r="CG301" s="370"/>
      <c r="CH301" s="368" t="e">
        <f>IF(ISERROR($AY301),VLOOKUP($BB301,Entf,31,FALSE),VLOOKUP($BB301,Entm,32,FALSE))</f>
        <v>#N/A</v>
      </c>
      <c r="CI301" s="369"/>
      <c r="CJ301" s="369"/>
      <c r="CK301" s="370"/>
      <c r="CL301" s="368" t="e">
        <f>IF(ISERROR($AY301),VLOOKUP($BB301,Entf,34,FALSE),VLOOKUP($BB301,Entm,35,FALSE))</f>
        <v>#N/A</v>
      </c>
      <c r="CM301" s="369"/>
      <c r="CN301" s="369"/>
      <c r="CO301" s="370"/>
    </row>
    <row r="302" spans="50:93" ht="12" customHeight="1">
      <c r="AX302" s="62"/>
      <c r="BB302" s="373"/>
      <c r="BC302" s="374"/>
      <c r="BD302" s="373"/>
      <c r="BE302" s="376"/>
      <c r="BF302" s="374"/>
      <c r="BG302" s="377" t="e">
        <f>IF(ISERROR($AY301),VLOOKUP($BB301,Entf,7,FALSE),VLOOKUP($BB301,Entm,8,FALSE))</f>
        <v>#N/A</v>
      </c>
      <c r="BH302" s="378"/>
      <c r="BI302" s="378"/>
      <c r="BJ302" s="378"/>
      <c r="BK302" s="378"/>
      <c r="BL302" s="379"/>
      <c r="BM302" s="373"/>
      <c r="BN302" s="374"/>
      <c r="BO302" s="380" t="e">
        <f>IF(ISERROR($AY301),VLOOKUP($BB301,Entf,9,FALSE),VLOOKUP($BB301,Entm,10,FALSE))</f>
        <v>#N/A</v>
      </c>
      <c r="BP302" s="381"/>
      <c r="BQ302" s="381"/>
      <c r="BR302" s="382"/>
      <c r="BS302" s="383" t="e">
        <f>IF(ISERROR($AY301),VLOOKUP($BB301,Entf,16,FALSE),VLOOKUP($BB301,Entm,17,FALSE))</f>
        <v>#N/A</v>
      </c>
      <c r="BT302" s="384"/>
      <c r="BU302" s="384"/>
      <c r="BV302" s="384"/>
      <c r="BW302" s="385"/>
      <c r="BX302" s="383" t="e">
        <f>IF(ISERROR($AY301),VLOOKUP($BB301,Entf,23,FALSE),VLOOKUP($BB301,Entm,24,FALSE))</f>
        <v>#N/A</v>
      </c>
      <c r="BY302" s="384"/>
      <c r="BZ302" s="384"/>
      <c r="CA302" s="384"/>
      <c r="CB302" s="385"/>
      <c r="CC302" s="383" t="e">
        <f>IF(ISERROR($AY301),VLOOKUP($BB301,Entf,30,FALSE),VLOOKUP($BB301,Entm,31,FALSE))</f>
        <v>#N/A</v>
      </c>
      <c r="CD302" s="384"/>
      <c r="CE302" s="384"/>
      <c r="CF302" s="384"/>
      <c r="CG302" s="385"/>
      <c r="CH302" s="383" t="e">
        <f>IF(ISERROR($AY301),VLOOKUP($BB301,Entf,33,FALSE),VLOOKUP($BB301,Entm,34,FALSE))</f>
        <v>#N/A</v>
      </c>
      <c r="CI302" s="384"/>
      <c r="CJ302" s="384"/>
      <c r="CK302" s="385"/>
      <c r="CL302" s="383" t="e">
        <f>IF(ISERROR($AY301),VLOOKUP($BB301,Entf,36,FALSE),VLOOKUP($BB301,Entm,37,FALSE))</f>
        <v>#N/A</v>
      </c>
      <c r="CM302" s="384"/>
      <c r="CN302" s="384"/>
      <c r="CO302" s="385"/>
    </row>
    <row r="303" spans="50:93" ht="12" customHeight="1">
      <c r="AX303" s="62"/>
      <c r="AY303" s="102" t="e">
        <f>VLOOKUP(1+AY301,$C$10:$C$160,1,FALSE)</f>
        <v>#N/A</v>
      </c>
      <c r="AZ303" s="102" t="e">
        <f>IF(ISERROR(AY303),VLOOKUP(1+AZ301,$D$10:$D$160,1,FALSE),0)</f>
        <v>#N/A</v>
      </c>
      <c r="BA303" s="102">
        <v>130</v>
      </c>
      <c r="BB303" s="371" t="e">
        <f>IF(ISERROR($AY303),VLOOKUP(AZ303,Entf,3,FALSE),VLOOKUP(AY303,Entm,4,FALSE))</f>
        <v>#N/A</v>
      </c>
      <c r="BC303" s="372"/>
      <c r="BD303" s="371" t="e">
        <f t="shared" si="114"/>
        <v>#N/A</v>
      </c>
      <c r="BE303" s="375"/>
      <c r="BF303" s="372"/>
      <c r="BG303" s="371" t="e">
        <f t="shared" si="115"/>
        <v>#N/A</v>
      </c>
      <c r="BH303" s="375"/>
      <c r="BI303" s="375"/>
      <c r="BJ303" s="375"/>
      <c r="BK303" s="375"/>
      <c r="BL303" s="372"/>
      <c r="BM303" s="371">
        <f>IF(ISERROR(AY303),IF(ISERROR(AZ303),"","女"),"男")</f>
      </c>
      <c r="BN303" s="372"/>
      <c r="BO303" s="386" t="e">
        <f>IF(ISERROR($AY303),VLOOKUP($BB303,Entf,37,FALSE),VLOOKUP($BB303,Entm,38,FALSE))</f>
        <v>#N/A</v>
      </c>
      <c r="BP303" s="387"/>
      <c r="BQ303" s="387"/>
      <c r="BR303" s="388"/>
      <c r="BS303" s="368" t="e">
        <f>IF(ISERROR($AY303),VLOOKUP($BB303,Entf,10,FALSE),VLOOKUP($BB303,Entm,11,FALSE))</f>
        <v>#N/A</v>
      </c>
      <c r="BT303" s="369"/>
      <c r="BU303" s="369"/>
      <c r="BV303" s="369"/>
      <c r="BW303" s="370"/>
      <c r="BX303" s="368" t="e">
        <f>IF(ISERROR($AY303),VLOOKUP($BB303,Entf,17,FALSE),VLOOKUP($BB303,Entm,18,FALSE))</f>
        <v>#N/A</v>
      </c>
      <c r="BY303" s="369"/>
      <c r="BZ303" s="369"/>
      <c r="CA303" s="369"/>
      <c r="CB303" s="370"/>
      <c r="CC303" s="368" t="e">
        <f>IF(ISERROR($AY303),VLOOKUP($BB303,Entf,24,FALSE),VLOOKUP($BB303,Entm,25,FALSE))</f>
        <v>#N/A</v>
      </c>
      <c r="CD303" s="369"/>
      <c r="CE303" s="369"/>
      <c r="CF303" s="369"/>
      <c r="CG303" s="370"/>
      <c r="CH303" s="368" t="e">
        <f>IF(ISERROR($AY303),VLOOKUP($BB303,Entf,31,FALSE),VLOOKUP($BB303,Entm,32,FALSE))</f>
        <v>#N/A</v>
      </c>
      <c r="CI303" s="369"/>
      <c r="CJ303" s="369"/>
      <c r="CK303" s="370"/>
      <c r="CL303" s="368" t="e">
        <f>IF(ISERROR($AY303),VLOOKUP($BB303,Entf,34,FALSE),VLOOKUP($BB303,Entm,35,FALSE))</f>
        <v>#N/A</v>
      </c>
      <c r="CM303" s="369"/>
      <c r="CN303" s="369"/>
      <c r="CO303" s="370"/>
    </row>
    <row r="304" spans="50:93" ht="12" customHeight="1">
      <c r="AX304" s="62"/>
      <c r="BB304" s="373"/>
      <c r="BC304" s="374"/>
      <c r="BD304" s="373"/>
      <c r="BE304" s="376"/>
      <c r="BF304" s="374"/>
      <c r="BG304" s="377" t="e">
        <f>IF(ISERROR($AY303),VLOOKUP($BB303,Entf,7,FALSE),VLOOKUP($BB303,Entm,8,FALSE))</f>
        <v>#N/A</v>
      </c>
      <c r="BH304" s="378"/>
      <c r="BI304" s="378"/>
      <c r="BJ304" s="378"/>
      <c r="BK304" s="378"/>
      <c r="BL304" s="379"/>
      <c r="BM304" s="373"/>
      <c r="BN304" s="374"/>
      <c r="BO304" s="380" t="e">
        <f>IF(ISERROR($AY303),VLOOKUP($BB303,Entf,9,FALSE),VLOOKUP($BB303,Entm,10,FALSE))</f>
        <v>#N/A</v>
      </c>
      <c r="BP304" s="381"/>
      <c r="BQ304" s="381"/>
      <c r="BR304" s="382"/>
      <c r="BS304" s="383" t="e">
        <f>IF(ISERROR($AY303),VLOOKUP($BB303,Entf,16,FALSE),VLOOKUP($BB303,Entm,17,FALSE))</f>
        <v>#N/A</v>
      </c>
      <c r="BT304" s="384"/>
      <c r="BU304" s="384"/>
      <c r="BV304" s="384"/>
      <c r="BW304" s="385"/>
      <c r="BX304" s="383" t="e">
        <f>IF(ISERROR($AY303),VLOOKUP($BB303,Entf,23,FALSE),VLOOKUP($BB303,Entm,24,FALSE))</f>
        <v>#N/A</v>
      </c>
      <c r="BY304" s="384"/>
      <c r="BZ304" s="384"/>
      <c r="CA304" s="384"/>
      <c r="CB304" s="385"/>
      <c r="CC304" s="383" t="e">
        <f>IF(ISERROR($AY303),VLOOKUP($BB303,Entf,30,FALSE),VLOOKUP($BB303,Entm,31,FALSE))</f>
        <v>#N/A</v>
      </c>
      <c r="CD304" s="384"/>
      <c r="CE304" s="384"/>
      <c r="CF304" s="384"/>
      <c r="CG304" s="385"/>
      <c r="CH304" s="383" t="e">
        <f>IF(ISERROR($AY303),VLOOKUP($BB303,Entf,33,FALSE),VLOOKUP($BB303,Entm,34,FALSE))</f>
        <v>#N/A</v>
      </c>
      <c r="CI304" s="384"/>
      <c r="CJ304" s="384"/>
      <c r="CK304" s="385"/>
      <c r="CL304" s="383" t="e">
        <f>IF(ISERROR($AY303),VLOOKUP($BB303,Entf,36,FALSE),VLOOKUP($BB303,Entm,37,FALSE))</f>
        <v>#N/A</v>
      </c>
      <c r="CM304" s="384"/>
      <c r="CN304" s="384"/>
      <c r="CO304" s="385"/>
    </row>
    <row r="305" spans="51:93" ht="12" customHeight="1">
      <c r="AY305" s="102" t="e">
        <f>VLOOKUP(1+AY303,$C$10:$C$160,1,FALSE)</f>
        <v>#N/A</v>
      </c>
      <c r="AZ305" s="102" t="e">
        <f>IF(ISERROR(AY305),VLOOKUP(1+AZ303,$D$10:$D$160,1,FALSE),0)</f>
        <v>#N/A</v>
      </c>
      <c r="BA305" s="102">
        <v>131</v>
      </c>
      <c r="BB305" s="371" t="e">
        <f>IF(ISERROR($AY305),VLOOKUP(AZ305,Entf,3,FALSE),VLOOKUP(AY305,Entm,4,FALSE))</f>
        <v>#N/A</v>
      </c>
      <c r="BC305" s="372"/>
      <c r="BD305" s="371" t="e">
        <f t="shared" si="114"/>
        <v>#N/A</v>
      </c>
      <c r="BE305" s="375"/>
      <c r="BF305" s="372"/>
      <c r="BG305" s="371" t="e">
        <f t="shared" si="115"/>
        <v>#N/A</v>
      </c>
      <c r="BH305" s="375"/>
      <c r="BI305" s="375"/>
      <c r="BJ305" s="375"/>
      <c r="BK305" s="375"/>
      <c r="BL305" s="372"/>
      <c r="BM305" s="371">
        <f>IF(ISERROR(AY305),IF(ISERROR(AZ305),"","女"),"男")</f>
      </c>
      <c r="BN305" s="372"/>
      <c r="BO305" s="386" t="e">
        <f>IF(ISERROR($AY305),VLOOKUP($BB305,Entf,37,FALSE),VLOOKUP($BB305,Entm,38,FALSE))</f>
        <v>#N/A</v>
      </c>
      <c r="BP305" s="387"/>
      <c r="BQ305" s="387"/>
      <c r="BR305" s="388"/>
      <c r="BS305" s="368" t="e">
        <f>IF(ISERROR($AY305),VLOOKUP($BB305,Entf,10,FALSE),VLOOKUP($BB305,Entm,11,FALSE))</f>
        <v>#N/A</v>
      </c>
      <c r="BT305" s="369"/>
      <c r="BU305" s="369"/>
      <c r="BV305" s="369"/>
      <c r="BW305" s="370"/>
      <c r="BX305" s="368" t="e">
        <f>IF(ISERROR($AY305),VLOOKUP($BB305,Entf,17,FALSE),VLOOKUP($BB305,Entm,18,FALSE))</f>
        <v>#N/A</v>
      </c>
      <c r="BY305" s="369"/>
      <c r="BZ305" s="369"/>
      <c r="CA305" s="369"/>
      <c r="CB305" s="370"/>
      <c r="CC305" s="368" t="e">
        <f>IF(ISERROR($AY305),VLOOKUP($BB305,Entf,24,FALSE),VLOOKUP($BB305,Entm,25,FALSE))</f>
        <v>#N/A</v>
      </c>
      <c r="CD305" s="369"/>
      <c r="CE305" s="369"/>
      <c r="CF305" s="369"/>
      <c r="CG305" s="370"/>
      <c r="CH305" s="368" t="e">
        <f>IF(ISERROR($AY305),VLOOKUP($BB305,Entf,31,FALSE),VLOOKUP($BB305,Entm,32,FALSE))</f>
        <v>#N/A</v>
      </c>
      <c r="CI305" s="369"/>
      <c r="CJ305" s="369"/>
      <c r="CK305" s="370"/>
      <c r="CL305" s="368" t="e">
        <f>IF(ISERROR($AY305),VLOOKUP($BB305,Entf,34,FALSE),VLOOKUP($BB305,Entm,35,FALSE))</f>
        <v>#N/A</v>
      </c>
      <c r="CM305" s="369"/>
      <c r="CN305" s="369"/>
      <c r="CO305" s="370"/>
    </row>
    <row r="306" spans="54:93" ht="12" customHeight="1">
      <c r="BB306" s="373"/>
      <c r="BC306" s="374"/>
      <c r="BD306" s="373"/>
      <c r="BE306" s="376"/>
      <c r="BF306" s="374"/>
      <c r="BG306" s="377" t="e">
        <f>IF(ISERROR($AY305),VLOOKUP($BB305,Entf,7,FALSE),VLOOKUP($BB305,Entm,8,FALSE))</f>
        <v>#N/A</v>
      </c>
      <c r="BH306" s="378"/>
      <c r="BI306" s="378"/>
      <c r="BJ306" s="378"/>
      <c r="BK306" s="378"/>
      <c r="BL306" s="379"/>
      <c r="BM306" s="373"/>
      <c r="BN306" s="374"/>
      <c r="BO306" s="380" t="e">
        <f>IF(ISERROR($AY305),VLOOKUP($BB305,Entf,9,FALSE),VLOOKUP($BB305,Entm,10,FALSE))</f>
        <v>#N/A</v>
      </c>
      <c r="BP306" s="381"/>
      <c r="BQ306" s="381"/>
      <c r="BR306" s="382"/>
      <c r="BS306" s="383" t="e">
        <f>IF(ISERROR($AY305),VLOOKUP($BB305,Entf,16,FALSE),VLOOKUP($BB305,Entm,17,FALSE))</f>
        <v>#N/A</v>
      </c>
      <c r="BT306" s="384"/>
      <c r="BU306" s="384"/>
      <c r="BV306" s="384"/>
      <c r="BW306" s="385"/>
      <c r="BX306" s="383" t="e">
        <f>IF(ISERROR($AY305),VLOOKUP($BB305,Entf,23,FALSE),VLOOKUP($BB305,Entm,24,FALSE))</f>
        <v>#N/A</v>
      </c>
      <c r="BY306" s="384"/>
      <c r="BZ306" s="384"/>
      <c r="CA306" s="384"/>
      <c r="CB306" s="385"/>
      <c r="CC306" s="383" t="e">
        <f>IF(ISERROR($AY305),VLOOKUP($BB305,Entf,30,FALSE),VLOOKUP($BB305,Entm,31,FALSE))</f>
        <v>#N/A</v>
      </c>
      <c r="CD306" s="384"/>
      <c r="CE306" s="384"/>
      <c r="CF306" s="384"/>
      <c r="CG306" s="385"/>
      <c r="CH306" s="383" t="e">
        <f>IF(ISERROR($AY305),VLOOKUP($BB305,Entf,33,FALSE),VLOOKUP($BB305,Entm,34,FALSE))</f>
        <v>#N/A</v>
      </c>
      <c r="CI306" s="384"/>
      <c r="CJ306" s="384"/>
      <c r="CK306" s="385"/>
      <c r="CL306" s="383" t="e">
        <f>IF(ISERROR($AY305),VLOOKUP($BB305,Entf,36,FALSE),VLOOKUP($BB305,Entm,37,FALSE))</f>
        <v>#N/A</v>
      </c>
      <c r="CM306" s="384"/>
      <c r="CN306" s="384"/>
      <c r="CO306" s="385"/>
    </row>
    <row r="307" spans="51:93" ht="12" customHeight="1">
      <c r="AY307" s="102" t="e">
        <f>VLOOKUP(1+AY305,$C$10:$C$160,1,FALSE)</f>
        <v>#N/A</v>
      </c>
      <c r="AZ307" s="102" t="e">
        <f>IF(ISERROR(AY307),VLOOKUP(1+AZ305,$D$10:$D$160,1,FALSE),0)</f>
        <v>#N/A</v>
      </c>
      <c r="BA307" s="102">
        <v>132</v>
      </c>
      <c r="BB307" s="371" t="e">
        <f>IF(ISERROR($AY307),VLOOKUP(AZ307,Entf,3,FALSE),VLOOKUP(AY307,Entm,4,FALSE))</f>
        <v>#N/A</v>
      </c>
      <c r="BC307" s="372"/>
      <c r="BD307" s="371" t="e">
        <f t="shared" si="114"/>
        <v>#N/A</v>
      </c>
      <c r="BE307" s="375"/>
      <c r="BF307" s="372"/>
      <c r="BG307" s="371" t="e">
        <f t="shared" si="115"/>
        <v>#N/A</v>
      </c>
      <c r="BH307" s="375"/>
      <c r="BI307" s="375"/>
      <c r="BJ307" s="375"/>
      <c r="BK307" s="375"/>
      <c r="BL307" s="372"/>
      <c r="BM307" s="371">
        <f>IF(ISERROR(AY307),IF(ISERROR(AZ307),"","女"),"男")</f>
      </c>
      <c r="BN307" s="372"/>
      <c r="BO307" s="386" t="e">
        <f>IF(ISERROR($AY307),VLOOKUP($BB307,Entf,37,FALSE),VLOOKUP($BB307,Entm,38,FALSE))</f>
        <v>#N/A</v>
      </c>
      <c r="BP307" s="387"/>
      <c r="BQ307" s="387"/>
      <c r="BR307" s="388"/>
      <c r="BS307" s="368" t="e">
        <f>IF(ISERROR($AY307),VLOOKUP($BB307,Entf,10,FALSE),VLOOKUP($BB307,Entm,11,FALSE))</f>
        <v>#N/A</v>
      </c>
      <c r="BT307" s="369"/>
      <c r="BU307" s="369"/>
      <c r="BV307" s="369"/>
      <c r="BW307" s="370"/>
      <c r="BX307" s="368" t="e">
        <f>IF(ISERROR($AY307),VLOOKUP($BB307,Entf,17,FALSE),VLOOKUP($BB307,Entm,18,FALSE))</f>
        <v>#N/A</v>
      </c>
      <c r="BY307" s="369"/>
      <c r="BZ307" s="369"/>
      <c r="CA307" s="369"/>
      <c r="CB307" s="370"/>
      <c r="CC307" s="368" t="e">
        <f>IF(ISERROR($AY307),VLOOKUP($BB307,Entf,24,FALSE),VLOOKUP($BB307,Entm,25,FALSE))</f>
        <v>#N/A</v>
      </c>
      <c r="CD307" s="369"/>
      <c r="CE307" s="369"/>
      <c r="CF307" s="369"/>
      <c r="CG307" s="370"/>
      <c r="CH307" s="368" t="e">
        <f>IF(ISERROR($AY307),VLOOKUP($BB307,Entf,31,FALSE),VLOOKUP($BB307,Entm,32,FALSE))</f>
        <v>#N/A</v>
      </c>
      <c r="CI307" s="369"/>
      <c r="CJ307" s="369"/>
      <c r="CK307" s="370"/>
      <c r="CL307" s="368" t="e">
        <f>IF(ISERROR($AY307),VLOOKUP($BB307,Entf,34,FALSE),VLOOKUP($BB307,Entm,35,FALSE))</f>
        <v>#N/A</v>
      </c>
      <c r="CM307" s="369"/>
      <c r="CN307" s="369"/>
      <c r="CO307" s="370"/>
    </row>
    <row r="308" spans="54:93" ht="12" customHeight="1">
      <c r="BB308" s="373"/>
      <c r="BC308" s="374"/>
      <c r="BD308" s="373"/>
      <c r="BE308" s="376"/>
      <c r="BF308" s="374"/>
      <c r="BG308" s="377" t="e">
        <f>IF(ISERROR($AY307),VLOOKUP($BB307,Entf,7,FALSE),VLOOKUP($BB307,Entm,8,FALSE))</f>
        <v>#N/A</v>
      </c>
      <c r="BH308" s="378"/>
      <c r="BI308" s="378"/>
      <c r="BJ308" s="378"/>
      <c r="BK308" s="378"/>
      <c r="BL308" s="379"/>
      <c r="BM308" s="373"/>
      <c r="BN308" s="374"/>
      <c r="BO308" s="380" t="e">
        <f>IF(ISERROR($AY307),VLOOKUP($BB307,Entf,9,FALSE),VLOOKUP($BB307,Entm,10,FALSE))</f>
        <v>#N/A</v>
      </c>
      <c r="BP308" s="381"/>
      <c r="BQ308" s="381"/>
      <c r="BR308" s="382"/>
      <c r="BS308" s="383" t="e">
        <f>IF(ISERROR($AY307),VLOOKUP($BB307,Entf,16,FALSE),VLOOKUP($BB307,Entm,17,FALSE))</f>
        <v>#N/A</v>
      </c>
      <c r="BT308" s="384"/>
      <c r="BU308" s="384"/>
      <c r="BV308" s="384"/>
      <c r="BW308" s="385"/>
      <c r="BX308" s="383" t="e">
        <f>IF(ISERROR($AY307),VLOOKUP($BB307,Entf,23,FALSE),VLOOKUP($BB307,Entm,24,FALSE))</f>
        <v>#N/A</v>
      </c>
      <c r="BY308" s="384"/>
      <c r="BZ308" s="384"/>
      <c r="CA308" s="384"/>
      <c r="CB308" s="385"/>
      <c r="CC308" s="383" t="e">
        <f>IF(ISERROR($AY307),VLOOKUP($BB307,Entf,30,FALSE),VLOOKUP($BB307,Entm,31,FALSE))</f>
        <v>#N/A</v>
      </c>
      <c r="CD308" s="384"/>
      <c r="CE308" s="384"/>
      <c r="CF308" s="384"/>
      <c r="CG308" s="385"/>
      <c r="CH308" s="383" t="e">
        <f>IF(ISERROR($AY307),VLOOKUP($BB307,Entf,33,FALSE),VLOOKUP($BB307,Entm,34,FALSE))</f>
        <v>#N/A</v>
      </c>
      <c r="CI308" s="384"/>
      <c r="CJ308" s="384"/>
      <c r="CK308" s="385"/>
      <c r="CL308" s="383" t="e">
        <f>IF(ISERROR($AY307),VLOOKUP($BB307,Entf,36,FALSE),VLOOKUP($BB307,Entm,37,FALSE))</f>
        <v>#N/A</v>
      </c>
      <c r="CM308" s="384"/>
      <c r="CN308" s="384"/>
      <c r="CO308" s="385"/>
    </row>
    <row r="309" spans="54:75" ht="12" customHeight="1">
      <c r="BB309" s="352" t="s">
        <v>227</v>
      </c>
      <c r="BC309" s="353" t="s">
        <v>228</v>
      </c>
      <c r="BD309" s="353"/>
      <c r="BE309" s="354">
        <f>BE260</f>
        <v>0</v>
      </c>
      <c r="BF309" s="355"/>
      <c r="BG309" s="355"/>
      <c r="BH309" s="355"/>
      <c r="BI309" s="355"/>
      <c r="BJ309" s="355"/>
      <c r="BK309" s="355"/>
      <c r="BL309" s="356"/>
      <c r="BM309" s="353" t="s">
        <v>229</v>
      </c>
      <c r="BN309" s="353"/>
      <c r="BO309" s="354">
        <f>BO260</f>
        <v>0</v>
      </c>
      <c r="BP309" s="355"/>
      <c r="BQ309" s="355"/>
      <c r="BR309" s="355"/>
      <c r="BS309" s="355"/>
      <c r="BT309" s="355"/>
      <c r="BU309" s="355"/>
      <c r="BV309" s="355"/>
      <c r="BW309" s="356"/>
    </row>
    <row r="310" spans="54:75" ht="12" customHeight="1">
      <c r="BB310" s="352"/>
      <c r="BC310" s="353"/>
      <c r="BD310" s="353"/>
      <c r="BE310" s="357"/>
      <c r="BF310" s="358"/>
      <c r="BG310" s="358"/>
      <c r="BH310" s="358"/>
      <c r="BI310" s="358"/>
      <c r="BJ310" s="358"/>
      <c r="BK310" s="358"/>
      <c r="BL310" s="359"/>
      <c r="BM310" s="353"/>
      <c r="BN310" s="353"/>
      <c r="BO310" s="357"/>
      <c r="BP310" s="358"/>
      <c r="BQ310" s="358"/>
      <c r="BR310" s="358"/>
      <c r="BS310" s="358"/>
      <c r="BT310" s="358"/>
      <c r="BU310" s="358"/>
      <c r="BV310" s="358"/>
      <c r="BW310" s="359"/>
    </row>
    <row r="311" spans="54:75" ht="12" customHeight="1">
      <c r="BB311" s="352"/>
      <c r="BC311" s="353" t="s">
        <v>230</v>
      </c>
      <c r="BD311" s="353"/>
      <c r="BE311" s="354">
        <f>BE262</f>
        <v>0</v>
      </c>
      <c r="BF311" s="355"/>
      <c r="BG311" s="355"/>
      <c r="BH311" s="355"/>
      <c r="BI311" s="355"/>
      <c r="BJ311" s="355"/>
      <c r="BK311" s="355"/>
      <c r="BL311" s="356"/>
      <c r="BM311" s="353" t="s">
        <v>231</v>
      </c>
      <c r="BN311" s="353"/>
      <c r="BO311" s="354">
        <f>BO262</f>
        <v>0</v>
      </c>
      <c r="BP311" s="355"/>
      <c r="BQ311" s="355"/>
      <c r="BR311" s="355"/>
      <c r="BS311" s="355"/>
      <c r="BT311" s="355"/>
      <c r="BU311" s="355"/>
      <c r="BV311" s="355"/>
      <c r="BW311" s="356"/>
    </row>
    <row r="312" spans="54:75" ht="12" customHeight="1">
      <c r="BB312" s="352"/>
      <c r="BC312" s="353"/>
      <c r="BD312" s="353"/>
      <c r="BE312" s="357"/>
      <c r="BF312" s="358"/>
      <c r="BG312" s="358"/>
      <c r="BH312" s="358"/>
      <c r="BI312" s="358"/>
      <c r="BJ312" s="358"/>
      <c r="BK312" s="358"/>
      <c r="BL312" s="359"/>
      <c r="BM312" s="353"/>
      <c r="BN312" s="353"/>
      <c r="BO312" s="357"/>
      <c r="BP312" s="358"/>
      <c r="BQ312" s="358"/>
      <c r="BR312" s="358"/>
      <c r="BS312" s="358"/>
      <c r="BT312" s="358"/>
      <c r="BU312" s="358"/>
      <c r="BV312" s="358"/>
      <c r="BW312" s="359"/>
    </row>
    <row r="313" ht="12" customHeight="1"/>
    <row r="314" spans="50:93" ht="12" customHeight="1">
      <c r="AX314" s="62"/>
      <c r="AY314" s="102" t="e">
        <f>VLOOKUP(1+AY307,$C$10:$C$160,1,FALSE)</f>
        <v>#N/A</v>
      </c>
      <c r="AZ314" s="102" t="e">
        <f>IF(ISERROR(AY314),VLOOKUP(1+AZ307,$D$10:$D$160,1,FALSE),0)</f>
        <v>#N/A</v>
      </c>
      <c r="BA314" s="102">
        <v>133</v>
      </c>
      <c r="BB314" s="371" t="e">
        <f>IF(ISERROR($AY314),VLOOKUP(AZ314,Entf,3,FALSE),VLOOKUP(AY314,Entm,4,FALSE))</f>
        <v>#N/A</v>
      </c>
      <c r="BC314" s="372"/>
      <c r="BD314" s="371" t="e">
        <f>IF(ISERROR($AY314),VLOOKUP($BB314,Entf,5,FALSE),VLOOKUP($BB314,Entm,6,FALSE))</f>
        <v>#N/A</v>
      </c>
      <c r="BE314" s="375"/>
      <c r="BF314" s="372"/>
      <c r="BG314" s="371" t="e">
        <f>IF(ISERROR($AY314),VLOOKUP($BB314,Entf,6,FALSE),VLOOKUP($BB314,Entm,7,FALSE))</f>
        <v>#N/A</v>
      </c>
      <c r="BH314" s="375"/>
      <c r="BI314" s="375"/>
      <c r="BJ314" s="375"/>
      <c r="BK314" s="375"/>
      <c r="BL314" s="372"/>
      <c r="BM314" s="371">
        <f>IF(ISERROR(AY314),IF(ISERROR(AZ314),"","女"),"男")</f>
      </c>
      <c r="BN314" s="372"/>
      <c r="BO314" s="386" t="e">
        <f>IF(ISERROR($AY314),VLOOKUP($BB314,Entf,37,FALSE),VLOOKUP($BB314,Entm,38,FALSE))</f>
        <v>#N/A</v>
      </c>
      <c r="BP314" s="387"/>
      <c r="BQ314" s="387"/>
      <c r="BR314" s="388"/>
      <c r="BS314" s="368" t="e">
        <f>IF(ISERROR($AY314),VLOOKUP($BB314,Entf,10,FALSE),VLOOKUP($BB314,Entm,11,FALSE))</f>
        <v>#N/A</v>
      </c>
      <c r="BT314" s="369"/>
      <c r="BU314" s="369"/>
      <c r="BV314" s="369"/>
      <c r="BW314" s="370"/>
      <c r="BX314" s="368" t="e">
        <f>IF(ISERROR($AY314),VLOOKUP($BB314,Entf,17,FALSE),VLOOKUP($BB314,Entm,18,FALSE))</f>
        <v>#N/A</v>
      </c>
      <c r="BY314" s="369"/>
      <c r="BZ314" s="369"/>
      <c r="CA314" s="369"/>
      <c r="CB314" s="370"/>
      <c r="CC314" s="368" t="e">
        <f>IF(ISERROR($AY314),VLOOKUP($BB314,Entf,24,FALSE),VLOOKUP($BB314,Entm,25,FALSE))</f>
        <v>#N/A</v>
      </c>
      <c r="CD314" s="369"/>
      <c r="CE314" s="369"/>
      <c r="CF314" s="369"/>
      <c r="CG314" s="370"/>
      <c r="CH314" s="368" t="e">
        <f>IF(ISERROR($AY314),VLOOKUP($BB314,Entf,31,FALSE),VLOOKUP($BB314,Entm,32,FALSE))</f>
        <v>#N/A</v>
      </c>
      <c r="CI314" s="369"/>
      <c r="CJ314" s="369"/>
      <c r="CK314" s="370"/>
      <c r="CL314" s="368" t="e">
        <f>IF(ISERROR($AY314),VLOOKUP($BB314,Entf,34,FALSE),VLOOKUP($BB314,Entm,35,FALSE))</f>
        <v>#N/A</v>
      </c>
      <c r="CM314" s="369"/>
      <c r="CN314" s="369"/>
      <c r="CO314" s="370"/>
    </row>
    <row r="315" spans="50:93" ht="12" customHeight="1">
      <c r="AX315" s="62"/>
      <c r="BB315" s="373"/>
      <c r="BC315" s="374"/>
      <c r="BD315" s="373"/>
      <c r="BE315" s="376"/>
      <c r="BF315" s="374"/>
      <c r="BG315" s="377" t="e">
        <f>IF(ISERROR($AY314),VLOOKUP($BB314,Entf,7,FALSE),VLOOKUP($BB314,Entm,8,FALSE))</f>
        <v>#N/A</v>
      </c>
      <c r="BH315" s="378"/>
      <c r="BI315" s="378"/>
      <c r="BJ315" s="378"/>
      <c r="BK315" s="378"/>
      <c r="BL315" s="379"/>
      <c r="BM315" s="373"/>
      <c r="BN315" s="374"/>
      <c r="BO315" s="380" t="e">
        <f>IF(ISERROR($AY314),VLOOKUP($BB314,Entf,9,FALSE),VLOOKUP($BB314,Entm,10,FALSE))</f>
        <v>#N/A</v>
      </c>
      <c r="BP315" s="381"/>
      <c r="BQ315" s="381"/>
      <c r="BR315" s="382"/>
      <c r="BS315" s="383" t="e">
        <f>IF(ISERROR($AY314),VLOOKUP($BB314,Entf,16,FALSE),VLOOKUP($BB314,Entm,17,FALSE))</f>
        <v>#N/A</v>
      </c>
      <c r="BT315" s="384"/>
      <c r="BU315" s="384"/>
      <c r="BV315" s="384"/>
      <c r="BW315" s="385"/>
      <c r="BX315" s="383" t="e">
        <f>IF(ISERROR($AY314),VLOOKUP($BB314,Entf,23,FALSE),VLOOKUP($BB314,Entm,24,FALSE))</f>
        <v>#N/A</v>
      </c>
      <c r="BY315" s="384"/>
      <c r="BZ315" s="384"/>
      <c r="CA315" s="384"/>
      <c r="CB315" s="385"/>
      <c r="CC315" s="383" t="e">
        <f>IF(ISERROR($AY314),VLOOKUP($BB314,Entf,30,FALSE),VLOOKUP($BB314,Entm,31,FALSE))</f>
        <v>#N/A</v>
      </c>
      <c r="CD315" s="384"/>
      <c r="CE315" s="384"/>
      <c r="CF315" s="384"/>
      <c r="CG315" s="385"/>
      <c r="CH315" s="383" t="e">
        <f>IF(ISERROR($AY314),VLOOKUP($BB314,Entf,33,FALSE),VLOOKUP($BB314,Entm,34,FALSE))</f>
        <v>#N/A</v>
      </c>
      <c r="CI315" s="384"/>
      <c r="CJ315" s="384"/>
      <c r="CK315" s="385"/>
      <c r="CL315" s="383" t="e">
        <f>IF(ISERROR($AY314),VLOOKUP($BB314,Entf,36,FALSE),VLOOKUP($BB314,Entm,37,FALSE))</f>
        <v>#N/A</v>
      </c>
      <c r="CM315" s="384"/>
      <c r="CN315" s="384"/>
      <c r="CO315" s="385"/>
    </row>
    <row r="316" spans="50:93" ht="12" customHeight="1">
      <c r="AX316" s="62"/>
      <c r="AY316" s="102" t="e">
        <f>VLOOKUP(1+AY314,$C$10:$C$160,1,FALSE)</f>
        <v>#N/A</v>
      </c>
      <c r="AZ316" s="102" t="e">
        <f>IF(ISERROR(AY316),VLOOKUP(1+AZ314,$D$10:$D$160,1,FALSE),0)</f>
        <v>#N/A</v>
      </c>
      <c r="BA316" s="102">
        <v>134</v>
      </c>
      <c r="BB316" s="371" t="e">
        <f>IF(ISERROR($AY316),VLOOKUP(AZ316,Entf,3,FALSE),VLOOKUP(AY316,Entm,4,FALSE))</f>
        <v>#N/A</v>
      </c>
      <c r="BC316" s="372"/>
      <c r="BD316" s="371" t="e">
        <f>IF(ISERROR($AY316),VLOOKUP($BB316,Entf,5,FALSE),VLOOKUP($BB316,Entm,6,FALSE))</f>
        <v>#N/A</v>
      </c>
      <c r="BE316" s="375"/>
      <c r="BF316" s="372"/>
      <c r="BG316" s="371" t="e">
        <f>IF(ISERROR($AY316),VLOOKUP($BB316,Entf,6,FALSE),VLOOKUP($BB316,Entm,7,FALSE))</f>
        <v>#N/A</v>
      </c>
      <c r="BH316" s="375"/>
      <c r="BI316" s="375"/>
      <c r="BJ316" s="375"/>
      <c r="BK316" s="375"/>
      <c r="BL316" s="372"/>
      <c r="BM316" s="371">
        <f>IF(ISERROR(AY316),IF(ISERROR(AZ316),"","女"),"男")</f>
      </c>
      <c r="BN316" s="372"/>
      <c r="BO316" s="386" t="e">
        <f>IF(ISERROR($AY316),VLOOKUP($BB316,Entf,37,FALSE),VLOOKUP($BB316,Entm,38,FALSE))</f>
        <v>#N/A</v>
      </c>
      <c r="BP316" s="387"/>
      <c r="BQ316" s="387"/>
      <c r="BR316" s="388"/>
      <c r="BS316" s="368" t="e">
        <f>IF(ISERROR($AY316),VLOOKUP($BB316,Entf,10,FALSE),VLOOKUP($BB316,Entm,11,FALSE))</f>
        <v>#N/A</v>
      </c>
      <c r="BT316" s="369"/>
      <c r="BU316" s="369"/>
      <c r="BV316" s="369"/>
      <c r="BW316" s="370"/>
      <c r="BX316" s="368" t="e">
        <f>IF(ISERROR($AY316),VLOOKUP($BB316,Entf,17,FALSE),VLOOKUP($BB316,Entm,18,FALSE))</f>
        <v>#N/A</v>
      </c>
      <c r="BY316" s="369"/>
      <c r="BZ316" s="369"/>
      <c r="CA316" s="369"/>
      <c r="CB316" s="370"/>
      <c r="CC316" s="368" t="e">
        <f>IF(ISERROR($AY316),VLOOKUP($BB316,Entf,24,FALSE),VLOOKUP($BB316,Entm,25,FALSE))</f>
        <v>#N/A</v>
      </c>
      <c r="CD316" s="369"/>
      <c r="CE316" s="369"/>
      <c r="CF316" s="369"/>
      <c r="CG316" s="370"/>
      <c r="CH316" s="368" t="e">
        <f>IF(ISERROR($AY316),VLOOKUP($BB316,Entf,31,FALSE),VLOOKUP($BB316,Entm,32,FALSE))</f>
        <v>#N/A</v>
      </c>
      <c r="CI316" s="369"/>
      <c r="CJ316" s="369"/>
      <c r="CK316" s="370"/>
      <c r="CL316" s="368" t="e">
        <f>IF(ISERROR($AY316),VLOOKUP($BB316,Entf,34,FALSE),VLOOKUP($BB316,Entm,35,FALSE))</f>
        <v>#N/A</v>
      </c>
      <c r="CM316" s="369"/>
      <c r="CN316" s="369"/>
      <c r="CO316" s="370"/>
    </row>
    <row r="317" spans="50:93" ht="12" customHeight="1">
      <c r="AX317" s="62"/>
      <c r="BB317" s="373"/>
      <c r="BC317" s="374"/>
      <c r="BD317" s="373"/>
      <c r="BE317" s="376"/>
      <c r="BF317" s="374"/>
      <c r="BG317" s="377" t="e">
        <f>IF(ISERROR($AY316),VLOOKUP($BB316,Entf,7,FALSE),VLOOKUP($BB316,Entm,8,FALSE))</f>
        <v>#N/A</v>
      </c>
      <c r="BH317" s="378"/>
      <c r="BI317" s="378"/>
      <c r="BJ317" s="378"/>
      <c r="BK317" s="378"/>
      <c r="BL317" s="379"/>
      <c r="BM317" s="373"/>
      <c r="BN317" s="374"/>
      <c r="BO317" s="380" t="e">
        <f>IF(ISERROR($AY316),VLOOKUP($BB316,Entf,9,FALSE),VLOOKUP($BB316,Entm,10,FALSE))</f>
        <v>#N/A</v>
      </c>
      <c r="BP317" s="381"/>
      <c r="BQ317" s="381"/>
      <c r="BR317" s="382"/>
      <c r="BS317" s="383" t="e">
        <f>IF(ISERROR($AY316),VLOOKUP($BB316,Entf,16,FALSE),VLOOKUP($BB316,Entm,17,FALSE))</f>
        <v>#N/A</v>
      </c>
      <c r="BT317" s="384"/>
      <c r="BU317" s="384"/>
      <c r="BV317" s="384"/>
      <c r="BW317" s="385"/>
      <c r="BX317" s="383" t="e">
        <f>IF(ISERROR($AY316),VLOOKUP($BB316,Entf,23,FALSE),VLOOKUP($BB316,Entm,24,FALSE))</f>
        <v>#N/A</v>
      </c>
      <c r="BY317" s="384"/>
      <c r="BZ317" s="384"/>
      <c r="CA317" s="384"/>
      <c r="CB317" s="385"/>
      <c r="CC317" s="383" t="e">
        <f>IF(ISERROR($AY316),VLOOKUP($BB316,Entf,30,FALSE),VLOOKUP($BB316,Entm,31,FALSE))</f>
        <v>#N/A</v>
      </c>
      <c r="CD317" s="384"/>
      <c r="CE317" s="384"/>
      <c r="CF317" s="384"/>
      <c r="CG317" s="385"/>
      <c r="CH317" s="383" t="e">
        <f>IF(ISERROR($AY316),VLOOKUP($BB316,Entf,33,FALSE),VLOOKUP($BB316,Entm,34,FALSE))</f>
        <v>#N/A</v>
      </c>
      <c r="CI317" s="384"/>
      <c r="CJ317" s="384"/>
      <c r="CK317" s="385"/>
      <c r="CL317" s="383" t="e">
        <f>IF(ISERROR($AY316),VLOOKUP($BB316,Entf,36,FALSE),VLOOKUP($BB316,Entm,37,FALSE))</f>
        <v>#N/A</v>
      </c>
      <c r="CM317" s="384"/>
      <c r="CN317" s="384"/>
      <c r="CO317" s="385"/>
    </row>
    <row r="318" spans="50:93" ht="12" customHeight="1">
      <c r="AX318" s="62"/>
      <c r="AY318" s="102" t="e">
        <f>VLOOKUP(1+AY316,$C$10:$C$160,1,FALSE)</f>
        <v>#N/A</v>
      </c>
      <c r="AZ318" s="102" t="e">
        <f>IF(ISERROR(AY318),VLOOKUP(1+AZ316,$D$10:$D$160,1,FALSE),0)</f>
        <v>#N/A</v>
      </c>
      <c r="BA318" s="102">
        <v>135</v>
      </c>
      <c r="BB318" s="371" t="e">
        <f>IF(ISERROR($AY318),VLOOKUP(AZ318,Entf,3,FALSE),VLOOKUP(AY318,Entm,4,FALSE))</f>
        <v>#N/A</v>
      </c>
      <c r="BC318" s="372"/>
      <c r="BD318" s="371" t="e">
        <f>IF(ISERROR($AY318),VLOOKUP($BB318,Entf,5,FALSE),VLOOKUP($BB318,Entm,6,FALSE))</f>
        <v>#N/A</v>
      </c>
      <c r="BE318" s="375"/>
      <c r="BF318" s="372"/>
      <c r="BG318" s="371" t="e">
        <f>IF(ISERROR($AY318),VLOOKUP($BB318,Entf,6,FALSE),VLOOKUP($BB318,Entm,7,FALSE))</f>
        <v>#N/A</v>
      </c>
      <c r="BH318" s="375"/>
      <c r="BI318" s="375"/>
      <c r="BJ318" s="375"/>
      <c r="BK318" s="375"/>
      <c r="BL318" s="372"/>
      <c r="BM318" s="371">
        <f>IF(ISERROR(AY318),IF(ISERROR(AZ318),"","女"),"男")</f>
      </c>
      <c r="BN318" s="372"/>
      <c r="BO318" s="386" t="e">
        <f>IF(ISERROR($AY318),VLOOKUP($BB318,Entf,37,FALSE),VLOOKUP($BB318,Entm,38,FALSE))</f>
        <v>#N/A</v>
      </c>
      <c r="BP318" s="387"/>
      <c r="BQ318" s="387"/>
      <c r="BR318" s="388"/>
      <c r="BS318" s="368" t="e">
        <f>IF(ISERROR($AY318),VLOOKUP($BB318,Entf,10,FALSE),VLOOKUP($BB318,Entm,11,FALSE))</f>
        <v>#N/A</v>
      </c>
      <c r="BT318" s="369"/>
      <c r="BU318" s="369"/>
      <c r="BV318" s="369"/>
      <c r="BW318" s="370"/>
      <c r="BX318" s="368" t="e">
        <f>IF(ISERROR($AY318),VLOOKUP($BB318,Entf,17,FALSE),VLOOKUP($BB318,Entm,18,FALSE))</f>
        <v>#N/A</v>
      </c>
      <c r="BY318" s="369"/>
      <c r="BZ318" s="369"/>
      <c r="CA318" s="369"/>
      <c r="CB318" s="370"/>
      <c r="CC318" s="368" t="e">
        <f>IF(ISERROR($AY318),VLOOKUP($BB318,Entf,24,FALSE),VLOOKUP($BB318,Entm,25,FALSE))</f>
        <v>#N/A</v>
      </c>
      <c r="CD318" s="369"/>
      <c r="CE318" s="369"/>
      <c r="CF318" s="369"/>
      <c r="CG318" s="370"/>
      <c r="CH318" s="368" t="e">
        <f>IF(ISERROR($AY318),VLOOKUP($BB318,Entf,31,FALSE),VLOOKUP($BB318,Entm,32,FALSE))</f>
        <v>#N/A</v>
      </c>
      <c r="CI318" s="369"/>
      <c r="CJ318" s="369"/>
      <c r="CK318" s="370"/>
      <c r="CL318" s="368" t="e">
        <f>IF(ISERROR($AY318),VLOOKUP($BB318,Entf,34,FALSE),VLOOKUP($BB318,Entm,35,FALSE))</f>
        <v>#N/A</v>
      </c>
      <c r="CM318" s="369"/>
      <c r="CN318" s="369"/>
      <c r="CO318" s="370"/>
    </row>
    <row r="319" spans="50:93" ht="12" customHeight="1">
      <c r="AX319" s="62"/>
      <c r="BB319" s="373"/>
      <c r="BC319" s="374"/>
      <c r="BD319" s="373"/>
      <c r="BE319" s="376"/>
      <c r="BF319" s="374"/>
      <c r="BG319" s="377" t="e">
        <f>IF(ISERROR($AY318),VLOOKUP($BB318,Entf,7,FALSE),VLOOKUP($BB318,Entm,8,FALSE))</f>
        <v>#N/A</v>
      </c>
      <c r="BH319" s="378"/>
      <c r="BI319" s="378"/>
      <c r="BJ319" s="378"/>
      <c r="BK319" s="378"/>
      <c r="BL319" s="379"/>
      <c r="BM319" s="373"/>
      <c r="BN319" s="374"/>
      <c r="BO319" s="380" t="e">
        <f>IF(ISERROR($AY318),VLOOKUP($BB318,Entf,9,FALSE),VLOOKUP($BB318,Entm,10,FALSE))</f>
        <v>#N/A</v>
      </c>
      <c r="BP319" s="381"/>
      <c r="BQ319" s="381"/>
      <c r="BR319" s="382"/>
      <c r="BS319" s="383" t="e">
        <f>IF(ISERROR($AY318),VLOOKUP($BB318,Entf,16,FALSE),VLOOKUP($BB318,Entm,17,FALSE))</f>
        <v>#N/A</v>
      </c>
      <c r="BT319" s="384"/>
      <c r="BU319" s="384"/>
      <c r="BV319" s="384"/>
      <c r="BW319" s="385"/>
      <c r="BX319" s="383" t="e">
        <f>IF(ISERROR($AY318),VLOOKUP($BB318,Entf,23,FALSE),VLOOKUP($BB318,Entm,24,FALSE))</f>
        <v>#N/A</v>
      </c>
      <c r="BY319" s="384"/>
      <c r="BZ319" s="384"/>
      <c r="CA319" s="384"/>
      <c r="CB319" s="385"/>
      <c r="CC319" s="383" t="e">
        <f>IF(ISERROR($AY318),VLOOKUP($BB318,Entf,30,FALSE),VLOOKUP($BB318,Entm,31,FALSE))</f>
        <v>#N/A</v>
      </c>
      <c r="CD319" s="384"/>
      <c r="CE319" s="384"/>
      <c r="CF319" s="384"/>
      <c r="CG319" s="385"/>
      <c r="CH319" s="383" t="e">
        <f>IF(ISERROR($AY318),VLOOKUP($BB318,Entf,33,FALSE),VLOOKUP($BB318,Entm,34,FALSE))</f>
        <v>#N/A</v>
      </c>
      <c r="CI319" s="384"/>
      <c r="CJ319" s="384"/>
      <c r="CK319" s="385"/>
      <c r="CL319" s="383" t="e">
        <f>IF(ISERROR($AY318),VLOOKUP($BB318,Entf,36,FALSE),VLOOKUP($BB318,Entm,37,FALSE))</f>
        <v>#N/A</v>
      </c>
      <c r="CM319" s="384"/>
      <c r="CN319" s="384"/>
      <c r="CO319" s="385"/>
    </row>
    <row r="320" spans="50:93" ht="12" customHeight="1">
      <c r="AX320" s="62"/>
      <c r="AY320" s="102" t="e">
        <f>VLOOKUP(1+AY318,$C$10:$C$160,1,FALSE)</f>
        <v>#N/A</v>
      </c>
      <c r="AZ320" s="102" t="e">
        <f>IF(ISERROR(AY320),VLOOKUP(1+AZ318,$D$10:$D$160,1,FALSE),0)</f>
        <v>#N/A</v>
      </c>
      <c r="BA320" s="102">
        <v>136</v>
      </c>
      <c r="BB320" s="371" t="e">
        <f>IF(ISERROR($AY320),VLOOKUP(AZ320,Entf,3,FALSE),VLOOKUP(AY320,Entm,4,FALSE))</f>
        <v>#N/A</v>
      </c>
      <c r="BC320" s="372"/>
      <c r="BD320" s="371" t="e">
        <f>IF(ISERROR($AY320),VLOOKUP($BB320,Entf,5,FALSE),VLOOKUP($BB320,Entm,6,FALSE))</f>
        <v>#N/A</v>
      </c>
      <c r="BE320" s="375"/>
      <c r="BF320" s="372"/>
      <c r="BG320" s="371" t="e">
        <f>IF(ISERROR($AY320),VLOOKUP($BB320,Entf,6,FALSE),VLOOKUP($BB320,Entm,7,FALSE))</f>
        <v>#N/A</v>
      </c>
      <c r="BH320" s="375"/>
      <c r="BI320" s="375"/>
      <c r="BJ320" s="375"/>
      <c r="BK320" s="375"/>
      <c r="BL320" s="372"/>
      <c r="BM320" s="371">
        <f>IF(ISERROR(AY320),IF(ISERROR(AZ320),"","女"),"男")</f>
      </c>
      <c r="BN320" s="372"/>
      <c r="BO320" s="386" t="e">
        <f>IF(ISERROR($AY320),VLOOKUP($BB320,Entf,37,FALSE),VLOOKUP($BB320,Entm,38,FALSE))</f>
        <v>#N/A</v>
      </c>
      <c r="BP320" s="387"/>
      <c r="BQ320" s="387"/>
      <c r="BR320" s="388"/>
      <c r="BS320" s="368" t="e">
        <f>IF(ISERROR($AY320),VLOOKUP($BB320,Entf,10,FALSE),VLOOKUP($BB320,Entm,11,FALSE))</f>
        <v>#N/A</v>
      </c>
      <c r="BT320" s="369"/>
      <c r="BU320" s="369"/>
      <c r="BV320" s="369"/>
      <c r="BW320" s="370"/>
      <c r="BX320" s="368" t="e">
        <f>IF(ISERROR($AY320),VLOOKUP($BB320,Entf,17,FALSE),VLOOKUP($BB320,Entm,18,FALSE))</f>
        <v>#N/A</v>
      </c>
      <c r="BY320" s="369"/>
      <c r="BZ320" s="369"/>
      <c r="CA320" s="369"/>
      <c r="CB320" s="370"/>
      <c r="CC320" s="368" t="e">
        <f>IF(ISERROR($AY320),VLOOKUP($BB320,Entf,24,FALSE),VLOOKUP($BB320,Entm,25,FALSE))</f>
        <v>#N/A</v>
      </c>
      <c r="CD320" s="369"/>
      <c r="CE320" s="369"/>
      <c r="CF320" s="369"/>
      <c r="CG320" s="370"/>
      <c r="CH320" s="368" t="e">
        <f>IF(ISERROR($AY320),VLOOKUP($BB320,Entf,31,FALSE),VLOOKUP($BB320,Entm,32,FALSE))</f>
        <v>#N/A</v>
      </c>
      <c r="CI320" s="369"/>
      <c r="CJ320" s="369"/>
      <c r="CK320" s="370"/>
      <c r="CL320" s="368" t="e">
        <f>IF(ISERROR($AY320),VLOOKUP($BB320,Entf,34,FALSE),VLOOKUP($BB320,Entm,35,FALSE))</f>
        <v>#N/A</v>
      </c>
      <c r="CM320" s="369"/>
      <c r="CN320" s="369"/>
      <c r="CO320" s="370"/>
    </row>
    <row r="321" spans="50:93" ht="12" customHeight="1">
      <c r="AX321" s="62"/>
      <c r="BB321" s="373"/>
      <c r="BC321" s="374"/>
      <c r="BD321" s="373"/>
      <c r="BE321" s="376"/>
      <c r="BF321" s="374"/>
      <c r="BG321" s="377" t="e">
        <f>IF(ISERROR($AY320),VLOOKUP($BB320,Entf,7,FALSE),VLOOKUP($BB320,Entm,8,FALSE))</f>
        <v>#N/A</v>
      </c>
      <c r="BH321" s="378"/>
      <c r="BI321" s="378"/>
      <c r="BJ321" s="378"/>
      <c r="BK321" s="378"/>
      <c r="BL321" s="379"/>
      <c r="BM321" s="373"/>
      <c r="BN321" s="374"/>
      <c r="BO321" s="380" t="e">
        <f>IF(ISERROR($AY320),VLOOKUP($BB320,Entf,9,FALSE),VLOOKUP($BB320,Entm,10,FALSE))</f>
        <v>#N/A</v>
      </c>
      <c r="BP321" s="381"/>
      <c r="BQ321" s="381"/>
      <c r="BR321" s="382"/>
      <c r="BS321" s="383" t="e">
        <f>IF(ISERROR($AY320),VLOOKUP($BB320,Entf,16,FALSE),VLOOKUP($BB320,Entm,17,FALSE))</f>
        <v>#N/A</v>
      </c>
      <c r="BT321" s="384"/>
      <c r="BU321" s="384"/>
      <c r="BV321" s="384"/>
      <c r="BW321" s="385"/>
      <c r="BX321" s="383" t="e">
        <f>IF(ISERROR($AY320),VLOOKUP($BB320,Entf,23,FALSE),VLOOKUP($BB320,Entm,24,FALSE))</f>
        <v>#N/A</v>
      </c>
      <c r="BY321" s="384"/>
      <c r="BZ321" s="384"/>
      <c r="CA321" s="384"/>
      <c r="CB321" s="385"/>
      <c r="CC321" s="383" t="e">
        <f>IF(ISERROR($AY320),VLOOKUP($BB320,Entf,30,FALSE),VLOOKUP($BB320,Entm,31,FALSE))</f>
        <v>#N/A</v>
      </c>
      <c r="CD321" s="384"/>
      <c r="CE321" s="384"/>
      <c r="CF321" s="384"/>
      <c r="CG321" s="385"/>
      <c r="CH321" s="383" t="e">
        <f>IF(ISERROR($AY320),VLOOKUP($BB320,Entf,33,FALSE),VLOOKUP($BB320,Entm,34,FALSE))</f>
        <v>#N/A</v>
      </c>
      <c r="CI321" s="384"/>
      <c r="CJ321" s="384"/>
      <c r="CK321" s="385"/>
      <c r="CL321" s="383" t="e">
        <f>IF(ISERROR($AY320),VLOOKUP($BB320,Entf,36,FALSE),VLOOKUP($BB320,Entm,37,FALSE))</f>
        <v>#N/A</v>
      </c>
      <c r="CM321" s="384"/>
      <c r="CN321" s="384"/>
      <c r="CO321" s="385"/>
    </row>
    <row r="322" spans="50:93" ht="12" customHeight="1">
      <c r="AX322" s="62"/>
      <c r="AY322" s="102" t="e">
        <f>VLOOKUP(1+AY320,$C$10:$C$160,1,FALSE)</f>
        <v>#N/A</v>
      </c>
      <c r="AZ322" s="102" t="e">
        <f>IF(ISERROR(AY322),VLOOKUP(1+AZ320,$D$10:$D$160,1,FALSE),0)</f>
        <v>#N/A</v>
      </c>
      <c r="BA322" s="102">
        <v>137</v>
      </c>
      <c r="BB322" s="371" t="e">
        <f>IF(ISERROR($AY322),VLOOKUP(AZ322,Entf,3,FALSE),VLOOKUP(AY322,Entm,4,FALSE))</f>
        <v>#N/A</v>
      </c>
      <c r="BC322" s="372"/>
      <c r="BD322" s="371" t="e">
        <f>IF(ISERROR($AY322),VLOOKUP($BB322,Entf,5,FALSE),VLOOKUP($BB322,Entm,6,FALSE))</f>
        <v>#N/A</v>
      </c>
      <c r="BE322" s="375"/>
      <c r="BF322" s="372"/>
      <c r="BG322" s="371" t="e">
        <f>IF(ISERROR($AY322),VLOOKUP($BB322,Entf,6,FALSE),VLOOKUP($BB322,Entm,7,FALSE))</f>
        <v>#N/A</v>
      </c>
      <c r="BH322" s="375"/>
      <c r="BI322" s="375"/>
      <c r="BJ322" s="375"/>
      <c r="BK322" s="375"/>
      <c r="BL322" s="372"/>
      <c r="BM322" s="371">
        <f>IF(ISERROR(AY322),IF(ISERROR(AZ322),"","女"),"男")</f>
      </c>
      <c r="BN322" s="372"/>
      <c r="BO322" s="386" t="e">
        <f>IF(ISERROR($AY322),VLOOKUP($BB322,Entf,37,FALSE),VLOOKUP($BB322,Entm,38,FALSE))</f>
        <v>#N/A</v>
      </c>
      <c r="BP322" s="387"/>
      <c r="BQ322" s="387"/>
      <c r="BR322" s="388"/>
      <c r="BS322" s="368" t="e">
        <f>IF(ISERROR($AY322),VLOOKUP($BB322,Entf,10,FALSE),VLOOKUP($BB322,Entm,11,FALSE))</f>
        <v>#N/A</v>
      </c>
      <c r="BT322" s="369"/>
      <c r="BU322" s="369"/>
      <c r="BV322" s="369"/>
      <c r="BW322" s="370"/>
      <c r="BX322" s="368" t="e">
        <f>IF(ISERROR($AY322),VLOOKUP($BB322,Entf,17,FALSE),VLOOKUP($BB322,Entm,18,FALSE))</f>
        <v>#N/A</v>
      </c>
      <c r="BY322" s="369"/>
      <c r="BZ322" s="369"/>
      <c r="CA322" s="369"/>
      <c r="CB322" s="370"/>
      <c r="CC322" s="368" t="e">
        <f>IF(ISERROR($AY322),VLOOKUP($BB322,Entf,24,FALSE),VLOOKUP($BB322,Entm,25,FALSE))</f>
        <v>#N/A</v>
      </c>
      <c r="CD322" s="369"/>
      <c r="CE322" s="369"/>
      <c r="CF322" s="369"/>
      <c r="CG322" s="370"/>
      <c r="CH322" s="368" t="e">
        <f>IF(ISERROR($AY322),VLOOKUP($BB322,Entf,31,FALSE),VLOOKUP($BB322,Entm,32,FALSE))</f>
        <v>#N/A</v>
      </c>
      <c r="CI322" s="369"/>
      <c r="CJ322" s="369"/>
      <c r="CK322" s="370"/>
      <c r="CL322" s="368" t="e">
        <f>IF(ISERROR($AY322),VLOOKUP($BB322,Entf,34,FALSE),VLOOKUP($BB322,Entm,35,FALSE))</f>
        <v>#N/A</v>
      </c>
      <c r="CM322" s="369"/>
      <c r="CN322" s="369"/>
      <c r="CO322" s="370"/>
    </row>
    <row r="323" spans="50:93" ht="12" customHeight="1">
      <c r="AX323" s="62"/>
      <c r="BB323" s="373"/>
      <c r="BC323" s="374"/>
      <c r="BD323" s="373"/>
      <c r="BE323" s="376"/>
      <c r="BF323" s="374"/>
      <c r="BG323" s="377" t="e">
        <f>IF(ISERROR($AY322),VLOOKUP($BB322,Entf,7,FALSE),VLOOKUP($BB322,Entm,8,FALSE))</f>
        <v>#N/A</v>
      </c>
      <c r="BH323" s="378"/>
      <c r="BI323" s="378"/>
      <c r="BJ323" s="378"/>
      <c r="BK323" s="378"/>
      <c r="BL323" s="379"/>
      <c r="BM323" s="373"/>
      <c r="BN323" s="374"/>
      <c r="BO323" s="380" t="e">
        <f>IF(ISERROR($AY322),VLOOKUP($BB322,Entf,9,FALSE),VLOOKUP($BB322,Entm,10,FALSE))</f>
        <v>#N/A</v>
      </c>
      <c r="BP323" s="381"/>
      <c r="BQ323" s="381"/>
      <c r="BR323" s="382"/>
      <c r="BS323" s="383" t="e">
        <f>IF(ISERROR($AY322),VLOOKUP($BB322,Entf,16,FALSE),VLOOKUP($BB322,Entm,17,FALSE))</f>
        <v>#N/A</v>
      </c>
      <c r="BT323" s="384"/>
      <c r="BU323" s="384"/>
      <c r="BV323" s="384"/>
      <c r="BW323" s="385"/>
      <c r="BX323" s="383" t="e">
        <f>IF(ISERROR($AY322),VLOOKUP($BB322,Entf,23,FALSE),VLOOKUP($BB322,Entm,24,FALSE))</f>
        <v>#N/A</v>
      </c>
      <c r="BY323" s="384"/>
      <c r="BZ323" s="384"/>
      <c r="CA323" s="384"/>
      <c r="CB323" s="385"/>
      <c r="CC323" s="383" t="e">
        <f>IF(ISERROR($AY322),VLOOKUP($BB322,Entf,30,FALSE),VLOOKUP($BB322,Entm,31,FALSE))</f>
        <v>#N/A</v>
      </c>
      <c r="CD323" s="384"/>
      <c r="CE323" s="384"/>
      <c r="CF323" s="384"/>
      <c r="CG323" s="385"/>
      <c r="CH323" s="383" t="e">
        <f>IF(ISERROR($AY322),VLOOKUP($BB322,Entf,33,FALSE),VLOOKUP($BB322,Entm,34,FALSE))</f>
        <v>#N/A</v>
      </c>
      <c r="CI323" s="384"/>
      <c r="CJ323" s="384"/>
      <c r="CK323" s="385"/>
      <c r="CL323" s="383" t="e">
        <f>IF(ISERROR($AY322),VLOOKUP($BB322,Entf,36,FALSE),VLOOKUP($BB322,Entm,37,FALSE))</f>
        <v>#N/A</v>
      </c>
      <c r="CM323" s="384"/>
      <c r="CN323" s="384"/>
      <c r="CO323" s="385"/>
    </row>
    <row r="324" spans="50:93" ht="12" customHeight="1">
      <c r="AX324" s="62"/>
      <c r="AY324" s="102" t="e">
        <f>VLOOKUP(1+AY322,$C$10:$C$160,1,FALSE)</f>
        <v>#N/A</v>
      </c>
      <c r="AZ324" s="102" t="e">
        <f>IF(ISERROR(AY324),VLOOKUP(1+AZ322,$D$10:$D$160,1,FALSE),0)</f>
        <v>#N/A</v>
      </c>
      <c r="BA324" s="102">
        <v>138</v>
      </c>
      <c r="BB324" s="371" t="e">
        <f>IF(ISERROR($AY324),VLOOKUP(AZ324,Entf,3,FALSE),VLOOKUP(AY324,Entm,4,FALSE))</f>
        <v>#N/A</v>
      </c>
      <c r="BC324" s="372"/>
      <c r="BD324" s="371" t="e">
        <f>IF(ISERROR($AY324),VLOOKUP($BB324,Entf,5,FALSE),VLOOKUP($BB324,Entm,6,FALSE))</f>
        <v>#N/A</v>
      </c>
      <c r="BE324" s="375"/>
      <c r="BF324" s="372"/>
      <c r="BG324" s="371" t="e">
        <f>IF(ISERROR($AY324),VLOOKUP($BB324,Entf,6,FALSE),VLOOKUP($BB324,Entm,7,FALSE))</f>
        <v>#N/A</v>
      </c>
      <c r="BH324" s="375"/>
      <c r="BI324" s="375"/>
      <c r="BJ324" s="375"/>
      <c r="BK324" s="375"/>
      <c r="BL324" s="372"/>
      <c r="BM324" s="371">
        <f>IF(ISERROR(AY324),IF(ISERROR(AZ324),"","女"),"男")</f>
      </c>
      <c r="BN324" s="372"/>
      <c r="BO324" s="386" t="e">
        <f>IF(ISERROR($AY324),VLOOKUP($BB324,Entf,37,FALSE),VLOOKUP($BB324,Entm,38,FALSE))</f>
        <v>#N/A</v>
      </c>
      <c r="BP324" s="387"/>
      <c r="BQ324" s="387"/>
      <c r="BR324" s="388"/>
      <c r="BS324" s="368" t="e">
        <f>IF(ISERROR($AY324),VLOOKUP($BB324,Entf,10,FALSE),VLOOKUP($BB324,Entm,11,FALSE))</f>
        <v>#N/A</v>
      </c>
      <c r="BT324" s="369"/>
      <c r="BU324" s="369"/>
      <c r="BV324" s="369"/>
      <c r="BW324" s="370"/>
      <c r="BX324" s="368" t="e">
        <f>IF(ISERROR($AY324),VLOOKUP($BB324,Entf,17,FALSE),VLOOKUP($BB324,Entm,18,FALSE))</f>
        <v>#N/A</v>
      </c>
      <c r="BY324" s="369"/>
      <c r="BZ324" s="369"/>
      <c r="CA324" s="369"/>
      <c r="CB324" s="370"/>
      <c r="CC324" s="368" t="e">
        <f>IF(ISERROR($AY324),VLOOKUP($BB324,Entf,24,FALSE),VLOOKUP($BB324,Entm,25,FALSE))</f>
        <v>#N/A</v>
      </c>
      <c r="CD324" s="369"/>
      <c r="CE324" s="369"/>
      <c r="CF324" s="369"/>
      <c r="CG324" s="370"/>
      <c r="CH324" s="368" t="e">
        <f>IF(ISERROR($AY324),VLOOKUP($BB324,Entf,31,FALSE),VLOOKUP($BB324,Entm,32,FALSE))</f>
        <v>#N/A</v>
      </c>
      <c r="CI324" s="369"/>
      <c r="CJ324" s="369"/>
      <c r="CK324" s="370"/>
      <c r="CL324" s="368" t="e">
        <f>IF(ISERROR($AY324),VLOOKUP($BB324,Entf,34,FALSE),VLOOKUP($BB324,Entm,35,FALSE))</f>
        <v>#N/A</v>
      </c>
      <c r="CM324" s="369"/>
      <c r="CN324" s="369"/>
      <c r="CO324" s="370"/>
    </row>
    <row r="325" spans="50:93" ht="12" customHeight="1">
      <c r="AX325" s="62"/>
      <c r="BB325" s="373"/>
      <c r="BC325" s="374"/>
      <c r="BD325" s="373"/>
      <c r="BE325" s="376"/>
      <c r="BF325" s="374"/>
      <c r="BG325" s="377" t="e">
        <f>IF(ISERROR($AY324),VLOOKUP($BB324,Entf,7,FALSE),VLOOKUP($BB324,Entm,8,FALSE))</f>
        <v>#N/A</v>
      </c>
      <c r="BH325" s="378"/>
      <c r="BI325" s="378"/>
      <c r="BJ325" s="378"/>
      <c r="BK325" s="378"/>
      <c r="BL325" s="379"/>
      <c r="BM325" s="373"/>
      <c r="BN325" s="374"/>
      <c r="BO325" s="380" t="e">
        <f>IF(ISERROR($AY324),VLOOKUP($BB324,Entf,9,FALSE),VLOOKUP($BB324,Entm,10,FALSE))</f>
        <v>#N/A</v>
      </c>
      <c r="BP325" s="381"/>
      <c r="BQ325" s="381"/>
      <c r="BR325" s="382"/>
      <c r="BS325" s="383" t="e">
        <f>IF(ISERROR($AY324),VLOOKUP($BB324,Entf,16,FALSE),VLOOKUP($BB324,Entm,17,FALSE))</f>
        <v>#N/A</v>
      </c>
      <c r="BT325" s="384"/>
      <c r="BU325" s="384"/>
      <c r="BV325" s="384"/>
      <c r="BW325" s="385"/>
      <c r="BX325" s="383" t="e">
        <f>IF(ISERROR($AY324),VLOOKUP($BB324,Entf,23,FALSE),VLOOKUP($BB324,Entm,24,FALSE))</f>
        <v>#N/A</v>
      </c>
      <c r="BY325" s="384"/>
      <c r="BZ325" s="384"/>
      <c r="CA325" s="384"/>
      <c r="CB325" s="385"/>
      <c r="CC325" s="383" t="e">
        <f>IF(ISERROR($AY324),VLOOKUP($BB324,Entf,30,FALSE),VLOOKUP($BB324,Entm,31,FALSE))</f>
        <v>#N/A</v>
      </c>
      <c r="CD325" s="384"/>
      <c r="CE325" s="384"/>
      <c r="CF325" s="384"/>
      <c r="CG325" s="385"/>
      <c r="CH325" s="383" t="e">
        <f>IF(ISERROR($AY324),VLOOKUP($BB324,Entf,33,FALSE),VLOOKUP($BB324,Entm,34,FALSE))</f>
        <v>#N/A</v>
      </c>
      <c r="CI325" s="384"/>
      <c r="CJ325" s="384"/>
      <c r="CK325" s="385"/>
      <c r="CL325" s="383" t="e">
        <f>IF(ISERROR($AY324),VLOOKUP($BB324,Entf,36,FALSE),VLOOKUP($BB324,Entm,37,FALSE))</f>
        <v>#N/A</v>
      </c>
      <c r="CM325" s="384"/>
      <c r="CN325" s="384"/>
      <c r="CO325" s="385"/>
    </row>
    <row r="326" spans="50:93" ht="12" customHeight="1">
      <c r="AX326" s="62"/>
      <c r="AY326" s="102" t="e">
        <f>VLOOKUP(1+AY324,$C$10:$C$160,1,FALSE)</f>
        <v>#N/A</v>
      </c>
      <c r="AZ326" s="102" t="e">
        <f>IF(ISERROR(AY326),VLOOKUP(1+AZ324,$D$10:$D$160,1,FALSE),0)</f>
        <v>#N/A</v>
      </c>
      <c r="BA326" s="102">
        <v>139</v>
      </c>
      <c r="BB326" s="371" t="e">
        <f>IF(ISERROR($AY326),VLOOKUP(AZ326,Entf,3,FALSE),VLOOKUP(AY326,Entm,4,FALSE))</f>
        <v>#N/A</v>
      </c>
      <c r="BC326" s="372"/>
      <c r="BD326" s="371" t="e">
        <f>IF(ISERROR($AY326),VLOOKUP($BB326,Entf,5,FALSE),VLOOKUP($BB326,Entm,6,FALSE))</f>
        <v>#N/A</v>
      </c>
      <c r="BE326" s="375"/>
      <c r="BF326" s="372"/>
      <c r="BG326" s="371" t="e">
        <f>IF(ISERROR($AY326),VLOOKUP($BB326,Entf,6,FALSE),VLOOKUP($BB326,Entm,7,FALSE))</f>
        <v>#N/A</v>
      </c>
      <c r="BH326" s="375"/>
      <c r="BI326" s="375"/>
      <c r="BJ326" s="375"/>
      <c r="BK326" s="375"/>
      <c r="BL326" s="372"/>
      <c r="BM326" s="371">
        <f>IF(ISERROR(AY326),IF(ISERROR(AZ326),"","女"),"男")</f>
      </c>
      <c r="BN326" s="372"/>
      <c r="BO326" s="386" t="e">
        <f>IF(ISERROR($AY326),VLOOKUP($BB326,Entf,37,FALSE),VLOOKUP($BB326,Entm,38,FALSE))</f>
        <v>#N/A</v>
      </c>
      <c r="BP326" s="387"/>
      <c r="BQ326" s="387"/>
      <c r="BR326" s="388"/>
      <c r="BS326" s="368" t="e">
        <f>IF(ISERROR($AY326),VLOOKUP($BB326,Entf,10,FALSE),VLOOKUP($BB326,Entm,11,FALSE))</f>
        <v>#N/A</v>
      </c>
      <c r="BT326" s="369"/>
      <c r="BU326" s="369"/>
      <c r="BV326" s="369"/>
      <c r="BW326" s="370"/>
      <c r="BX326" s="368" t="e">
        <f>IF(ISERROR($AY326),VLOOKUP($BB326,Entf,17,FALSE),VLOOKUP($BB326,Entm,18,FALSE))</f>
        <v>#N/A</v>
      </c>
      <c r="BY326" s="369"/>
      <c r="BZ326" s="369"/>
      <c r="CA326" s="369"/>
      <c r="CB326" s="370"/>
      <c r="CC326" s="368" t="e">
        <f>IF(ISERROR($AY326),VLOOKUP($BB326,Entf,24,FALSE),VLOOKUP($BB326,Entm,25,FALSE))</f>
        <v>#N/A</v>
      </c>
      <c r="CD326" s="369"/>
      <c r="CE326" s="369"/>
      <c r="CF326" s="369"/>
      <c r="CG326" s="370"/>
      <c r="CH326" s="368" t="e">
        <f>IF(ISERROR($AY326),VLOOKUP($BB326,Entf,31,FALSE),VLOOKUP($BB326,Entm,32,FALSE))</f>
        <v>#N/A</v>
      </c>
      <c r="CI326" s="369"/>
      <c r="CJ326" s="369"/>
      <c r="CK326" s="370"/>
      <c r="CL326" s="368" t="e">
        <f>IF(ISERROR($AY326),VLOOKUP($BB326,Entf,34,FALSE),VLOOKUP($BB326,Entm,35,FALSE))</f>
        <v>#N/A</v>
      </c>
      <c r="CM326" s="369"/>
      <c r="CN326" s="369"/>
      <c r="CO326" s="370"/>
    </row>
    <row r="327" spans="50:93" ht="12" customHeight="1">
      <c r="AX327" s="62"/>
      <c r="BB327" s="373"/>
      <c r="BC327" s="374"/>
      <c r="BD327" s="373"/>
      <c r="BE327" s="376"/>
      <c r="BF327" s="374"/>
      <c r="BG327" s="377" t="e">
        <f>IF(ISERROR($AY326),VLOOKUP($BB326,Entf,7,FALSE),VLOOKUP($BB326,Entm,8,FALSE))</f>
        <v>#N/A</v>
      </c>
      <c r="BH327" s="378"/>
      <c r="BI327" s="378"/>
      <c r="BJ327" s="378"/>
      <c r="BK327" s="378"/>
      <c r="BL327" s="379"/>
      <c r="BM327" s="373"/>
      <c r="BN327" s="374"/>
      <c r="BO327" s="380" t="e">
        <f>IF(ISERROR($AY326),VLOOKUP($BB326,Entf,9,FALSE),VLOOKUP($BB326,Entm,10,FALSE))</f>
        <v>#N/A</v>
      </c>
      <c r="BP327" s="381"/>
      <c r="BQ327" s="381"/>
      <c r="BR327" s="382"/>
      <c r="BS327" s="383" t="e">
        <f>IF(ISERROR($AY326),VLOOKUP($BB326,Entf,16,FALSE),VLOOKUP($BB326,Entm,17,FALSE))</f>
        <v>#N/A</v>
      </c>
      <c r="BT327" s="384"/>
      <c r="BU327" s="384"/>
      <c r="BV327" s="384"/>
      <c r="BW327" s="385"/>
      <c r="BX327" s="383" t="e">
        <f>IF(ISERROR($AY326),VLOOKUP($BB326,Entf,23,FALSE),VLOOKUP($BB326,Entm,24,FALSE))</f>
        <v>#N/A</v>
      </c>
      <c r="BY327" s="384"/>
      <c r="BZ327" s="384"/>
      <c r="CA327" s="384"/>
      <c r="CB327" s="385"/>
      <c r="CC327" s="383" t="e">
        <f>IF(ISERROR($AY326),VLOOKUP($BB326,Entf,30,FALSE),VLOOKUP($BB326,Entm,31,FALSE))</f>
        <v>#N/A</v>
      </c>
      <c r="CD327" s="384"/>
      <c r="CE327" s="384"/>
      <c r="CF327" s="384"/>
      <c r="CG327" s="385"/>
      <c r="CH327" s="383" t="e">
        <f>IF(ISERROR($AY326),VLOOKUP($BB326,Entf,33,FALSE),VLOOKUP($BB326,Entm,34,FALSE))</f>
        <v>#N/A</v>
      </c>
      <c r="CI327" s="384"/>
      <c r="CJ327" s="384"/>
      <c r="CK327" s="385"/>
      <c r="CL327" s="383" t="e">
        <f>IF(ISERROR($AY326),VLOOKUP($BB326,Entf,36,FALSE),VLOOKUP($BB326,Entm,37,FALSE))</f>
        <v>#N/A</v>
      </c>
      <c r="CM327" s="384"/>
      <c r="CN327" s="384"/>
      <c r="CO327" s="385"/>
    </row>
    <row r="328" spans="50:93" ht="12" customHeight="1">
      <c r="AX328" s="62"/>
      <c r="AY328" s="102" t="e">
        <f>VLOOKUP(1+AY326,$C$10:$C$160,1,FALSE)</f>
        <v>#N/A</v>
      </c>
      <c r="AZ328" s="102" t="e">
        <f>IF(ISERROR(AY328),VLOOKUP(1+AZ326,$D$10:$D$160,1,FALSE),0)</f>
        <v>#N/A</v>
      </c>
      <c r="BA328" s="102">
        <v>140</v>
      </c>
      <c r="BB328" s="371" t="e">
        <f>IF(ISERROR($AY328),VLOOKUP(AZ328,Entf,3,FALSE),VLOOKUP(AY328,Entm,4,FALSE))</f>
        <v>#N/A</v>
      </c>
      <c r="BC328" s="372"/>
      <c r="BD328" s="371" t="e">
        <f>IF(ISERROR($AY328),VLOOKUP($BB328,Entf,5,FALSE),VLOOKUP($BB328,Entm,6,FALSE))</f>
        <v>#N/A</v>
      </c>
      <c r="BE328" s="375"/>
      <c r="BF328" s="372"/>
      <c r="BG328" s="371" t="e">
        <f>IF(ISERROR($AY328),VLOOKUP($BB328,Entf,6,FALSE),VLOOKUP($BB328,Entm,7,FALSE))</f>
        <v>#N/A</v>
      </c>
      <c r="BH328" s="375"/>
      <c r="BI328" s="375"/>
      <c r="BJ328" s="375"/>
      <c r="BK328" s="375"/>
      <c r="BL328" s="372"/>
      <c r="BM328" s="371">
        <f>IF(ISERROR(AY328),IF(ISERROR(AZ328),"","女"),"男")</f>
      </c>
      <c r="BN328" s="372"/>
      <c r="BO328" s="386" t="e">
        <f>IF(ISERROR($AY328),VLOOKUP($BB328,Entf,37,FALSE),VLOOKUP($BB328,Entm,38,FALSE))</f>
        <v>#N/A</v>
      </c>
      <c r="BP328" s="387"/>
      <c r="BQ328" s="387"/>
      <c r="BR328" s="388"/>
      <c r="BS328" s="368" t="e">
        <f>IF(ISERROR($AY328),VLOOKUP($BB328,Entf,10,FALSE),VLOOKUP($BB328,Entm,11,FALSE))</f>
        <v>#N/A</v>
      </c>
      <c r="BT328" s="369"/>
      <c r="BU328" s="369"/>
      <c r="BV328" s="369"/>
      <c r="BW328" s="370"/>
      <c r="BX328" s="368" t="e">
        <f>IF(ISERROR($AY328),VLOOKUP($BB328,Entf,17,FALSE),VLOOKUP($BB328,Entm,18,FALSE))</f>
        <v>#N/A</v>
      </c>
      <c r="BY328" s="369"/>
      <c r="BZ328" s="369"/>
      <c r="CA328" s="369"/>
      <c r="CB328" s="370"/>
      <c r="CC328" s="368" t="e">
        <f>IF(ISERROR($AY328),VLOOKUP($BB328,Entf,24,FALSE),VLOOKUP($BB328,Entm,25,FALSE))</f>
        <v>#N/A</v>
      </c>
      <c r="CD328" s="369"/>
      <c r="CE328" s="369"/>
      <c r="CF328" s="369"/>
      <c r="CG328" s="370"/>
      <c r="CH328" s="368" t="e">
        <f>IF(ISERROR($AY328),VLOOKUP($BB328,Entf,31,FALSE),VLOOKUP($BB328,Entm,32,FALSE))</f>
        <v>#N/A</v>
      </c>
      <c r="CI328" s="369"/>
      <c r="CJ328" s="369"/>
      <c r="CK328" s="370"/>
      <c r="CL328" s="368" t="e">
        <f>IF(ISERROR($AY328),VLOOKUP($BB328,Entf,34,FALSE),VLOOKUP($BB328,Entm,35,FALSE))</f>
        <v>#N/A</v>
      </c>
      <c r="CM328" s="369"/>
      <c r="CN328" s="369"/>
      <c r="CO328" s="370"/>
    </row>
    <row r="329" spans="50:93" ht="12" customHeight="1">
      <c r="AX329" s="62"/>
      <c r="BB329" s="373"/>
      <c r="BC329" s="374"/>
      <c r="BD329" s="373"/>
      <c r="BE329" s="376"/>
      <c r="BF329" s="374"/>
      <c r="BG329" s="377" t="e">
        <f>IF(ISERROR($AY328),VLOOKUP($BB328,Entf,7,FALSE),VLOOKUP($BB328,Entm,8,FALSE))</f>
        <v>#N/A</v>
      </c>
      <c r="BH329" s="378"/>
      <c r="BI329" s="378"/>
      <c r="BJ329" s="378"/>
      <c r="BK329" s="378"/>
      <c r="BL329" s="379"/>
      <c r="BM329" s="373"/>
      <c r="BN329" s="374"/>
      <c r="BO329" s="380" t="e">
        <f>IF(ISERROR($AY328),VLOOKUP($BB328,Entf,9,FALSE),VLOOKUP($BB328,Entm,10,FALSE))</f>
        <v>#N/A</v>
      </c>
      <c r="BP329" s="381"/>
      <c r="BQ329" s="381"/>
      <c r="BR329" s="382"/>
      <c r="BS329" s="383" t="e">
        <f>IF(ISERROR($AY328),VLOOKUP($BB328,Entf,16,FALSE),VLOOKUP($BB328,Entm,17,FALSE))</f>
        <v>#N/A</v>
      </c>
      <c r="BT329" s="384"/>
      <c r="BU329" s="384"/>
      <c r="BV329" s="384"/>
      <c r="BW329" s="385"/>
      <c r="BX329" s="383" t="e">
        <f>IF(ISERROR($AY328),VLOOKUP($BB328,Entf,23,FALSE),VLOOKUP($BB328,Entm,24,FALSE))</f>
        <v>#N/A</v>
      </c>
      <c r="BY329" s="384"/>
      <c r="BZ329" s="384"/>
      <c r="CA329" s="384"/>
      <c r="CB329" s="385"/>
      <c r="CC329" s="383" t="e">
        <f>IF(ISERROR($AY328),VLOOKUP($BB328,Entf,30,FALSE),VLOOKUP($BB328,Entm,31,FALSE))</f>
        <v>#N/A</v>
      </c>
      <c r="CD329" s="384"/>
      <c r="CE329" s="384"/>
      <c r="CF329" s="384"/>
      <c r="CG329" s="385"/>
      <c r="CH329" s="383" t="e">
        <f>IF(ISERROR($AY328),VLOOKUP($BB328,Entf,33,FALSE),VLOOKUP($BB328,Entm,34,FALSE))</f>
        <v>#N/A</v>
      </c>
      <c r="CI329" s="384"/>
      <c r="CJ329" s="384"/>
      <c r="CK329" s="385"/>
      <c r="CL329" s="383" t="e">
        <f>IF(ISERROR($AY328),VLOOKUP($BB328,Entf,36,FALSE),VLOOKUP($BB328,Entm,37,FALSE))</f>
        <v>#N/A</v>
      </c>
      <c r="CM329" s="384"/>
      <c r="CN329" s="384"/>
      <c r="CO329" s="385"/>
    </row>
    <row r="330" spans="50:93" ht="12" customHeight="1">
      <c r="AX330" s="62"/>
      <c r="AY330" s="102" t="e">
        <f>VLOOKUP(1+AY328,$C$10:$C$160,1,FALSE)</f>
        <v>#N/A</v>
      </c>
      <c r="AZ330" s="102" t="e">
        <f>IF(ISERROR(AY330),VLOOKUP(1+AZ328,$D$10:$D$160,1,FALSE),0)</f>
        <v>#N/A</v>
      </c>
      <c r="BA330" s="102">
        <v>141</v>
      </c>
      <c r="BB330" s="371" t="e">
        <f>IF(ISERROR($AY330),VLOOKUP(AZ330,Entf,3,FALSE),VLOOKUP(AY330,Entm,4,FALSE))</f>
        <v>#N/A</v>
      </c>
      <c r="BC330" s="372"/>
      <c r="BD330" s="371" t="e">
        <f>IF(ISERROR($AY330),VLOOKUP($BB330,Entf,5,FALSE),VLOOKUP($BB330,Entm,6,FALSE))</f>
        <v>#N/A</v>
      </c>
      <c r="BE330" s="375"/>
      <c r="BF330" s="372"/>
      <c r="BG330" s="371" t="e">
        <f>IF(ISERROR($AY330),VLOOKUP($BB330,Entf,6,FALSE),VLOOKUP($BB330,Entm,7,FALSE))</f>
        <v>#N/A</v>
      </c>
      <c r="BH330" s="375"/>
      <c r="BI330" s="375"/>
      <c r="BJ330" s="375"/>
      <c r="BK330" s="375"/>
      <c r="BL330" s="372"/>
      <c r="BM330" s="371">
        <f>IF(ISERROR(AY330),IF(ISERROR(AZ330),"","女"),"男")</f>
      </c>
      <c r="BN330" s="372"/>
      <c r="BO330" s="386" t="e">
        <f>IF(ISERROR($AY330),VLOOKUP($BB330,Entf,37,FALSE),VLOOKUP($BB330,Entm,38,FALSE))</f>
        <v>#N/A</v>
      </c>
      <c r="BP330" s="387"/>
      <c r="BQ330" s="387"/>
      <c r="BR330" s="388"/>
      <c r="BS330" s="368" t="e">
        <f>IF(ISERROR($AY330),VLOOKUP($BB330,Entf,10,FALSE),VLOOKUP($BB330,Entm,11,FALSE))</f>
        <v>#N/A</v>
      </c>
      <c r="BT330" s="369"/>
      <c r="BU330" s="369"/>
      <c r="BV330" s="369"/>
      <c r="BW330" s="370"/>
      <c r="BX330" s="368" t="e">
        <f>IF(ISERROR($AY330),VLOOKUP($BB330,Entf,17,FALSE),VLOOKUP($BB330,Entm,18,FALSE))</f>
        <v>#N/A</v>
      </c>
      <c r="BY330" s="369"/>
      <c r="BZ330" s="369"/>
      <c r="CA330" s="369"/>
      <c r="CB330" s="370"/>
      <c r="CC330" s="368" t="e">
        <f>IF(ISERROR($AY330),VLOOKUP($BB330,Entf,24,FALSE),VLOOKUP($BB330,Entm,25,FALSE))</f>
        <v>#N/A</v>
      </c>
      <c r="CD330" s="369"/>
      <c r="CE330" s="369"/>
      <c r="CF330" s="369"/>
      <c r="CG330" s="370"/>
      <c r="CH330" s="368" t="e">
        <f>IF(ISERROR($AY330),VLOOKUP($BB330,Entf,31,FALSE),VLOOKUP($BB330,Entm,32,FALSE))</f>
        <v>#N/A</v>
      </c>
      <c r="CI330" s="369"/>
      <c r="CJ330" s="369"/>
      <c r="CK330" s="370"/>
      <c r="CL330" s="368" t="e">
        <f>IF(ISERROR($AY330),VLOOKUP($BB330,Entf,34,FALSE),VLOOKUP($BB330,Entm,35,FALSE))</f>
        <v>#N/A</v>
      </c>
      <c r="CM330" s="369"/>
      <c r="CN330" s="369"/>
      <c r="CO330" s="370"/>
    </row>
    <row r="331" spans="50:93" ht="12" customHeight="1">
      <c r="AX331" s="62"/>
      <c r="BB331" s="373"/>
      <c r="BC331" s="374"/>
      <c r="BD331" s="373"/>
      <c r="BE331" s="376"/>
      <c r="BF331" s="374"/>
      <c r="BG331" s="377" t="e">
        <f>IF(ISERROR($AY330),VLOOKUP($BB330,Entf,7,FALSE),VLOOKUP($BB330,Entm,8,FALSE))</f>
        <v>#N/A</v>
      </c>
      <c r="BH331" s="378"/>
      <c r="BI331" s="378"/>
      <c r="BJ331" s="378"/>
      <c r="BK331" s="378"/>
      <c r="BL331" s="379"/>
      <c r="BM331" s="373"/>
      <c r="BN331" s="374"/>
      <c r="BO331" s="380" t="e">
        <f>IF(ISERROR($AY330),VLOOKUP($BB330,Entf,9,FALSE),VLOOKUP($BB330,Entm,10,FALSE))</f>
        <v>#N/A</v>
      </c>
      <c r="BP331" s="381"/>
      <c r="BQ331" s="381"/>
      <c r="BR331" s="382"/>
      <c r="BS331" s="383" t="e">
        <f>IF(ISERROR($AY330),VLOOKUP($BB330,Entf,16,FALSE),VLOOKUP($BB330,Entm,17,FALSE))</f>
        <v>#N/A</v>
      </c>
      <c r="BT331" s="384"/>
      <c r="BU331" s="384"/>
      <c r="BV331" s="384"/>
      <c r="BW331" s="385"/>
      <c r="BX331" s="383" t="e">
        <f>IF(ISERROR($AY330),VLOOKUP($BB330,Entf,23,FALSE),VLOOKUP($BB330,Entm,24,FALSE))</f>
        <v>#N/A</v>
      </c>
      <c r="BY331" s="384"/>
      <c r="BZ331" s="384"/>
      <c r="CA331" s="384"/>
      <c r="CB331" s="385"/>
      <c r="CC331" s="383" t="e">
        <f>IF(ISERROR($AY330),VLOOKUP($BB330,Entf,30,FALSE),VLOOKUP($BB330,Entm,31,FALSE))</f>
        <v>#N/A</v>
      </c>
      <c r="CD331" s="384"/>
      <c r="CE331" s="384"/>
      <c r="CF331" s="384"/>
      <c r="CG331" s="385"/>
      <c r="CH331" s="383" t="e">
        <f>IF(ISERROR($AY330),VLOOKUP($BB330,Entf,33,FALSE),VLOOKUP($BB330,Entm,34,FALSE))</f>
        <v>#N/A</v>
      </c>
      <c r="CI331" s="384"/>
      <c r="CJ331" s="384"/>
      <c r="CK331" s="385"/>
      <c r="CL331" s="383" t="e">
        <f>IF(ISERROR($AY330),VLOOKUP($BB330,Entf,36,FALSE),VLOOKUP($BB330,Entm,37,FALSE))</f>
        <v>#N/A</v>
      </c>
      <c r="CM331" s="384"/>
      <c r="CN331" s="384"/>
      <c r="CO331" s="385"/>
    </row>
    <row r="332" spans="50:93" ht="12" customHeight="1">
      <c r="AX332" s="62"/>
      <c r="AY332" s="102" t="e">
        <f>VLOOKUP(1+AY330,$C$10:$C$160,1,FALSE)</f>
        <v>#N/A</v>
      </c>
      <c r="AZ332" s="102" t="e">
        <f>IF(ISERROR(AY332),VLOOKUP(1+AZ330,$D$10:$D$160,1,FALSE),0)</f>
        <v>#N/A</v>
      </c>
      <c r="BA332" s="102">
        <v>142</v>
      </c>
      <c r="BB332" s="371" t="e">
        <f>IF(ISERROR($AY332),VLOOKUP(AZ332,Entf,3,FALSE),VLOOKUP(AY332,Entm,4,FALSE))</f>
        <v>#N/A</v>
      </c>
      <c r="BC332" s="372"/>
      <c r="BD332" s="371" t="e">
        <f>IF(ISERROR($AY332),VLOOKUP($BB332,Entf,5,FALSE),VLOOKUP($BB332,Entm,6,FALSE))</f>
        <v>#N/A</v>
      </c>
      <c r="BE332" s="375"/>
      <c r="BF332" s="372"/>
      <c r="BG332" s="371" t="e">
        <f>IF(ISERROR($AY332),VLOOKUP($BB332,Entf,6,FALSE),VLOOKUP($BB332,Entm,7,FALSE))</f>
        <v>#N/A</v>
      </c>
      <c r="BH332" s="375"/>
      <c r="BI332" s="375"/>
      <c r="BJ332" s="375"/>
      <c r="BK332" s="375"/>
      <c r="BL332" s="372"/>
      <c r="BM332" s="371">
        <f>IF(ISERROR(AY332),IF(ISERROR(AZ332),"","女"),"男")</f>
      </c>
      <c r="BN332" s="372"/>
      <c r="BO332" s="386" t="e">
        <f>IF(ISERROR($AY332),VLOOKUP($BB332,Entf,37,FALSE),VLOOKUP($BB332,Entm,38,FALSE))</f>
        <v>#N/A</v>
      </c>
      <c r="BP332" s="387"/>
      <c r="BQ332" s="387"/>
      <c r="BR332" s="388"/>
      <c r="BS332" s="368" t="e">
        <f>IF(ISERROR($AY332),VLOOKUP($BB332,Entf,10,FALSE),VLOOKUP($BB332,Entm,11,FALSE))</f>
        <v>#N/A</v>
      </c>
      <c r="BT332" s="369"/>
      <c r="BU332" s="369"/>
      <c r="BV332" s="369"/>
      <c r="BW332" s="370"/>
      <c r="BX332" s="368" t="e">
        <f>IF(ISERROR($AY332),VLOOKUP($BB332,Entf,17,FALSE),VLOOKUP($BB332,Entm,18,FALSE))</f>
        <v>#N/A</v>
      </c>
      <c r="BY332" s="369"/>
      <c r="BZ332" s="369"/>
      <c r="CA332" s="369"/>
      <c r="CB332" s="370"/>
      <c r="CC332" s="368" t="e">
        <f>IF(ISERROR($AY332),VLOOKUP($BB332,Entf,24,FALSE),VLOOKUP($BB332,Entm,25,FALSE))</f>
        <v>#N/A</v>
      </c>
      <c r="CD332" s="369"/>
      <c r="CE332" s="369"/>
      <c r="CF332" s="369"/>
      <c r="CG332" s="370"/>
      <c r="CH332" s="368" t="e">
        <f>IF(ISERROR($AY332),VLOOKUP($BB332,Entf,31,FALSE),VLOOKUP($BB332,Entm,32,FALSE))</f>
        <v>#N/A</v>
      </c>
      <c r="CI332" s="369"/>
      <c r="CJ332" s="369"/>
      <c r="CK332" s="370"/>
      <c r="CL332" s="368" t="e">
        <f>IF(ISERROR($AY332),VLOOKUP($BB332,Entf,34,FALSE),VLOOKUP($BB332,Entm,35,FALSE))</f>
        <v>#N/A</v>
      </c>
      <c r="CM332" s="369"/>
      <c r="CN332" s="369"/>
      <c r="CO332" s="370"/>
    </row>
    <row r="333" spans="50:93" ht="12" customHeight="1">
      <c r="AX333" s="62"/>
      <c r="BB333" s="373"/>
      <c r="BC333" s="374"/>
      <c r="BD333" s="373"/>
      <c r="BE333" s="376"/>
      <c r="BF333" s="374"/>
      <c r="BG333" s="377" t="e">
        <f>IF(ISERROR($AY332),VLOOKUP($BB332,Entf,7,FALSE),VLOOKUP($BB332,Entm,8,FALSE))</f>
        <v>#N/A</v>
      </c>
      <c r="BH333" s="378"/>
      <c r="BI333" s="378"/>
      <c r="BJ333" s="378"/>
      <c r="BK333" s="378"/>
      <c r="BL333" s="379"/>
      <c r="BM333" s="373"/>
      <c r="BN333" s="374"/>
      <c r="BO333" s="380" t="e">
        <f>IF(ISERROR($AY332),VLOOKUP($BB332,Entf,9,FALSE),VLOOKUP($BB332,Entm,10,FALSE))</f>
        <v>#N/A</v>
      </c>
      <c r="BP333" s="381"/>
      <c r="BQ333" s="381"/>
      <c r="BR333" s="382"/>
      <c r="BS333" s="383" t="e">
        <f>IF(ISERROR($AY332),VLOOKUP($BB332,Entf,16,FALSE),VLOOKUP($BB332,Entm,17,FALSE))</f>
        <v>#N/A</v>
      </c>
      <c r="BT333" s="384"/>
      <c r="BU333" s="384"/>
      <c r="BV333" s="384"/>
      <c r="BW333" s="385"/>
      <c r="BX333" s="383" t="e">
        <f>IF(ISERROR($AY332),VLOOKUP($BB332,Entf,23,FALSE),VLOOKUP($BB332,Entm,24,FALSE))</f>
        <v>#N/A</v>
      </c>
      <c r="BY333" s="384"/>
      <c r="BZ333" s="384"/>
      <c r="CA333" s="384"/>
      <c r="CB333" s="385"/>
      <c r="CC333" s="383" t="e">
        <f>IF(ISERROR($AY332),VLOOKUP($BB332,Entf,30,FALSE),VLOOKUP($BB332,Entm,31,FALSE))</f>
        <v>#N/A</v>
      </c>
      <c r="CD333" s="384"/>
      <c r="CE333" s="384"/>
      <c r="CF333" s="384"/>
      <c r="CG333" s="385"/>
      <c r="CH333" s="383" t="e">
        <f>IF(ISERROR($AY332),VLOOKUP($BB332,Entf,33,FALSE),VLOOKUP($BB332,Entm,34,FALSE))</f>
        <v>#N/A</v>
      </c>
      <c r="CI333" s="384"/>
      <c r="CJ333" s="384"/>
      <c r="CK333" s="385"/>
      <c r="CL333" s="383" t="e">
        <f>IF(ISERROR($AY332),VLOOKUP($BB332,Entf,36,FALSE),VLOOKUP($BB332,Entm,37,FALSE))</f>
        <v>#N/A</v>
      </c>
      <c r="CM333" s="384"/>
      <c r="CN333" s="384"/>
      <c r="CO333" s="385"/>
    </row>
    <row r="334" spans="50:93" ht="12" customHeight="1">
      <c r="AX334" s="62"/>
      <c r="AY334" s="102" t="e">
        <f>VLOOKUP(1+AY332,$C$10:$C$160,1,FALSE)</f>
        <v>#N/A</v>
      </c>
      <c r="AZ334" s="102" t="e">
        <f>IF(ISERROR(AY334),VLOOKUP(1+AZ332,$D$10:$D$160,1,FALSE),0)</f>
        <v>#N/A</v>
      </c>
      <c r="BA334" s="102">
        <v>143</v>
      </c>
      <c r="BB334" s="371" t="e">
        <f>IF(ISERROR($AY334),VLOOKUP(AZ334,Entf,3,FALSE),VLOOKUP(AY334,Entm,4,FALSE))</f>
        <v>#N/A</v>
      </c>
      <c r="BC334" s="372"/>
      <c r="BD334" s="371" t="e">
        <f>IF(ISERROR($AY334),VLOOKUP($BB334,Entf,5,FALSE),VLOOKUP($BB334,Entm,6,FALSE))</f>
        <v>#N/A</v>
      </c>
      <c r="BE334" s="375"/>
      <c r="BF334" s="372"/>
      <c r="BG334" s="371" t="e">
        <f>IF(ISERROR($AY334),VLOOKUP($BB334,Entf,6,FALSE),VLOOKUP($BB334,Entm,7,FALSE))</f>
        <v>#N/A</v>
      </c>
      <c r="BH334" s="375"/>
      <c r="BI334" s="375"/>
      <c r="BJ334" s="375"/>
      <c r="BK334" s="375"/>
      <c r="BL334" s="372"/>
      <c r="BM334" s="371">
        <f>IF(ISERROR(AY334),IF(ISERROR(AZ334),"","女"),"男")</f>
      </c>
      <c r="BN334" s="372"/>
      <c r="BO334" s="386" t="e">
        <f>IF(ISERROR($AY334),VLOOKUP($BB334,Entf,37,FALSE),VLOOKUP($BB334,Entm,38,FALSE))</f>
        <v>#N/A</v>
      </c>
      <c r="BP334" s="387"/>
      <c r="BQ334" s="387"/>
      <c r="BR334" s="388"/>
      <c r="BS334" s="368" t="e">
        <f>IF(ISERROR($AY334),VLOOKUP($BB334,Entf,10,FALSE),VLOOKUP($BB334,Entm,11,FALSE))</f>
        <v>#N/A</v>
      </c>
      <c r="BT334" s="369"/>
      <c r="BU334" s="369"/>
      <c r="BV334" s="369"/>
      <c r="BW334" s="370"/>
      <c r="BX334" s="368" t="e">
        <f>IF(ISERROR($AY334),VLOOKUP($BB334,Entf,17,FALSE),VLOOKUP($BB334,Entm,18,FALSE))</f>
        <v>#N/A</v>
      </c>
      <c r="BY334" s="369"/>
      <c r="BZ334" s="369"/>
      <c r="CA334" s="369"/>
      <c r="CB334" s="370"/>
      <c r="CC334" s="368" t="e">
        <f>IF(ISERROR($AY334),VLOOKUP($BB334,Entf,24,FALSE),VLOOKUP($BB334,Entm,25,FALSE))</f>
        <v>#N/A</v>
      </c>
      <c r="CD334" s="369"/>
      <c r="CE334" s="369"/>
      <c r="CF334" s="369"/>
      <c r="CG334" s="370"/>
      <c r="CH334" s="368" t="e">
        <f>IF(ISERROR($AY334),VLOOKUP($BB334,Entf,31,FALSE),VLOOKUP($BB334,Entm,32,FALSE))</f>
        <v>#N/A</v>
      </c>
      <c r="CI334" s="369"/>
      <c r="CJ334" s="369"/>
      <c r="CK334" s="370"/>
      <c r="CL334" s="368" t="e">
        <f>IF(ISERROR($AY334),VLOOKUP($BB334,Entf,34,FALSE),VLOOKUP($BB334,Entm,35,FALSE))</f>
        <v>#N/A</v>
      </c>
      <c r="CM334" s="369"/>
      <c r="CN334" s="369"/>
      <c r="CO334" s="370"/>
    </row>
    <row r="335" spans="50:93" ht="12" customHeight="1">
      <c r="AX335" s="62"/>
      <c r="BB335" s="373"/>
      <c r="BC335" s="374"/>
      <c r="BD335" s="373"/>
      <c r="BE335" s="376"/>
      <c r="BF335" s="374"/>
      <c r="BG335" s="377" t="e">
        <f>IF(ISERROR($AY334),VLOOKUP($BB334,Entf,7,FALSE),VLOOKUP($BB334,Entm,8,FALSE))</f>
        <v>#N/A</v>
      </c>
      <c r="BH335" s="378"/>
      <c r="BI335" s="378"/>
      <c r="BJ335" s="378"/>
      <c r="BK335" s="378"/>
      <c r="BL335" s="379"/>
      <c r="BM335" s="373"/>
      <c r="BN335" s="374"/>
      <c r="BO335" s="380" t="e">
        <f>IF(ISERROR($AY334),VLOOKUP($BB334,Entf,9,FALSE),VLOOKUP($BB334,Entm,10,FALSE))</f>
        <v>#N/A</v>
      </c>
      <c r="BP335" s="381"/>
      <c r="BQ335" s="381"/>
      <c r="BR335" s="382"/>
      <c r="BS335" s="383" t="e">
        <f>IF(ISERROR($AY334),VLOOKUP($BB334,Entf,16,FALSE),VLOOKUP($BB334,Entm,17,FALSE))</f>
        <v>#N/A</v>
      </c>
      <c r="BT335" s="384"/>
      <c r="BU335" s="384"/>
      <c r="BV335" s="384"/>
      <c r="BW335" s="385"/>
      <c r="BX335" s="383" t="e">
        <f>IF(ISERROR($AY334),VLOOKUP($BB334,Entf,23,FALSE),VLOOKUP($BB334,Entm,24,FALSE))</f>
        <v>#N/A</v>
      </c>
      <c r="BY335" s="384"/>
      <c r="BZ335" s="384"/>
      <c r="CA335" s="384"/>
      <c r="CB335" s="385"/>
      <c r="CC335" s="383" t="e">
        <f>IF(ISERROR($AY334),VLOOKUP($BB334,Entf,30,FALSE),VLOOKUP($BB334,Entm,31,FALSE))</f>
        <v>#N/A</v>
      </c>
      <c r="CD335" s="384"/>
      <c r="CE335" s="384"/>
      <c r="CF335" s="384"/>
      <c r="CG335" s="385"/>
      <c r="CH335" s="383" t="e">
        <f>IF(ISERROR($AY334),VLOOKUP($BB334,Entf,33,FALSE),VLOOKUP($BB334,Entm,34,FALSE))</f>
        <v>#N/A</v>
      </c>
      <c r="CI335" s="384"/>
      <c r="CJ335" s="384"/>
      <c r="CK335" s="385"/>
      <c r="CL335" s="383" t="e">
        <f>IF(ISERROR($AY334),VLOOKUP($BB334,Entf,36,FALSE),VLOOKUP($BB334,Entm,37,FALSE))</f>
        <v>#N/A</v>
      </c>
      <c r="CM335" s="384"/>
      <c r="CN335" s="384"/>
      <c r="CO335" s="385"/>
    </row>
    <row r="336" spans="50:93" ht="12" customHeight="1">
      <c r="AX336" s="62"/>
      <c r="AY336" s="102" t="e">
        <f>VLOOKUP(1+AY334,$C$10:$C$160,1,FALSE)</f>
        <v>#N/A</v>
      </c>
      <c r="AZ336" s="102" t="e">
        <f>IF(ISERROR(AY336),VLOOKUP(1+AZ334,$D$10:$D$160,1,FALSE),0)</f>
        <v>#N/A</v>
      </c>
      <c r="BA336" s="102">
        <v>144</v>
      </c>
      <c r="BB336" s="371" t="e">
        <f>IF(ISERROR($AY336),VLOOKUP(AZ336,Entf,3,FALSE),VLOOKUP(AY336,Entm,4,FALSE))</f>
        <v>#N/A</v>
      </c>
      <c r="BC336" s="372"/>
      <c r="BD336" s="371" t="e">
        <f>IF(ISERROR($AY336),VLOOKUP($BB336,Entf,5,FALSE),VLOOKUP($BB336,Entm,6,FALSE))</f>
        <v>#N/A</v>
      </c>
      <c r="BE336" s="375"/>
      <c r="BF336" s="372"/>
      <c r="BG336" s="371" t="e">
        <f>IF(ISERROR($AY336),VLOOKUP($BB336,Entf,6,FALSE),VLOOKUP($BB336,Entm,7,FALSE))</f>
        <v>#N/A</v>
      </c>
      <c r="BH336" s="375"/>
      <c r="BI336" s="375"/>
      <c r="BJ336" s="375"/>
      <c r="BK336" s="375"/>
      <c r="BL336" s="372"/>
      <c r="BM336" s="371">
        <f>IF(ISERROR(AY336),IF(ISERROR(AZ336),"","女"),"男")</f>
      </c>
      <c r="BN336" s="372"/>
      <c r="BO336" s="386" t="e">
        <f>IF(ISERROR($AY336),VLOOKUP($BB336,Entf,37,FALSE),VLOOKUP($BB336,Entm,38,FALSE))</f>
        <v>#N/A</v>
      </c>
      <c r="BP336" s="387"/>
      <c r="BQ336" s="387"/>
      <c r="BR336" s="388"/>
      <c r="BS336" s="368" t="e">
        <f>IF(ISERROR($AY336),VLOOKUP($BB336,Entf,10,FALSE),VLOOKUP($BB336,Entm,11,FALSE))</f>
        <v>#N/A</v>
      </c>
      <c r="BT336" s="369"/>
      <c r="BU336" s="369"/>
      <c r="BV336" s="369"/>
      <c r="BW336" s="370"/>
      <c r="BX336" s="368" t="e">
        <f>IF(ISERROR($AY336),VLOOKUP($BB336,Entf,17,FALSE),VLOOKUP($BB336,Entm,18,FALSE))</f>
        <v>#N/A</v>
      </c>
      <c r="BY336" s="369"/>
      <c r="BZ336" s="369"/>
      <c r="CA336" s="369"/>
      <c r="CB336" s="370"/>
      <c r="CC336" s="368" t="e">
        <f>IF(ISERROR($AY336),VLOOKUP($BB336,Entf,24,FALSE),VLOOKUP($BB336,Entm,25,FALSE))</f>
        <v>#N/A</v>
      </c>
      <c r="CD336" s="369"/>
      <c r="CE336" s="369"/>
      <c r="CF336" s="369"/>
      <c r="CG336" s="370"/>
      <c r="CH336" s="368" t="e">
        <f>IF(ISERROR($AY336),VLOOKUP($BB336,Entf,31,FALSE),VLOOKUP($BB336,Entm,32,FALSE))</f>
        <v>#N/A</v>
      </c>
      <c r="CI336" s="369"/>
      <c r="CJ336" s="369"/>
      <c r="CK336" s="370"/>
      <c r="CL336" s="368" t="e">
        <f>IF(ISERROR($AY336),VLOOKUP($BB336,Entf,34,FALSE),VLOOKUP($BB336,Entm,35,FALSE))</f>
        <v>#N/A</v>
      </c>
      <c r="CM336" s="369"/>
      <c r="CN336" s="369"/>
      <c r="CO336" s="370"/>
    </row>
    <row r="337" spans="50:93" ht="12" customHeight="1">
      <c r="AX337" s="62"/>
      <c r="BB337" s="373"/>
      <c r="BC337" s="374"/>
      <c r="BD337" s="373"/>
      <c r="BE337" s="376"/>
      <c r="BF337" s="374"/>
      <c r="BG337" s="377" t="e">
        <f>IF(ISERROR($AY336),VLOOKUP($BB336,Entf,7,FALSE),VLOOKUP($BB336,Entm,8,FALSE))</f>
        <v>#N/A</v>
      </c>
      <c r="BH337" s="378"/>
      <c r="BI337" s="378"/>
      <c r="BJ337" s="378"/>
      <c r="BK337" s="378"/>
      <c r="BL337" s="379"/>
      <c r="BM337" s="373"/>
      <c r="BN337" s="374"/>
      <c r="BO337" s="380" t="e">
        <f>IF(ISERROR($AY336),VLOOKUP($BB336,Entf,9,FALSE),VLOOKUP($BB336,Entm,10,FALSE))</f>
        <v>#N/A</v>
      </c>
      <c r="BP337" s="381"/>
      <c r="BQ337" s="381"/>
      <c r="BR337" s="382"/>
      <c r="BS337" s="383" t="e">
        <f>IF(ISERROR($AY336),VLOOKUP($BB336,Entf,16,FALSE),VLOOKUP($BB336,Entm,17,FALSE))</f>
        <v>#N/A</v>
      </c>
      <c r="BT337" s="384"/>
      <c r="BU337" s="384"/>
      <c r="BV337" s="384"/>
      <c r="BW337" s="385"/>
      <c r="BX337" s="383" t="e">
        <f>IF(ISERROR($AY336),VLOOKUP($BB336,Entf,23,FALSE),VLOOKUP($BB336,Entm,24,FALSE))</f>
        <v>#N/A</v>
      </c>
      <c r="BY337" s="384"/>
      <c r="BZ337" s="384"/>
      <c r="CA337" s="384"/>
      <c r="CB337" s="385"/>
      <c r="CC337" s="383" t="e">
        <f>IF(ISERROR($AY336),VLOOKUP($BB336,Entf,30,FALSE),VLOOKUP($BB336,Entm,31,FALSE))</f>
        <v>#N/A</v>
      </c>
      <c r="CD337" s="384"/>
      <c r="CE337" s="384"/>
      <c r="CF337" s="384"/>
      <c r="CG337" s="385"/>
      <c r="CH337" s="383" t="e">
        <f>IF(ISERROR($AY336),VLOOKUP($BB336,Entf,33,FALSE),VLOOKUP($BB336,Entm,34,FALSE))</f>
        <v>#N/A</v>
      </c>
      <c r="CI337" s="384"/>
      <c r="CJ337" s="384"/>
      <c r="CK337" s="385"/>
      <c r="CL337" s="383" t="e">
        <f>IF(ISERROR($AY336),VLOOKUP($BB336,Entf,36,FALSE),VLOOKUP($BB336,Entm,37,FALSE))</f>
        <v>#N/A</v>
      </c>
      <c r="CM337" s="384"/>
      <c r="CN337" s="384"/>
      <c r="CO337" s="385"/>
    </row>
    <row r="338" spans="50:93" ht="12" customHeight="1">
      <c r="AX338" s="62"/>
      <c r="AY338" s="102" t="e">
        <f>VLOOKUP(1+AY336,$C$10:$C$160,1,FALSE)</f>
        <v>#N/A</v>
      </c>
      <c r="AZ338" s="102" t="e">
        <f>IF(ISERROR(AY338),VLOOKUP(1+AZ336,$D$10:$D$160,1,FALSE),0)</f>
        <v>#N/A</v>
      </c>
      <c r="BA338" s="102">
        <v>145</v>
      </c>
      <c r="BB338" s="371" t="e">
        <f>IF(ISERROR($AY338),VLOOKUP(AZ338,Entf,3,FALSE),VLOOKUP(AY338,Entm,4,FALSE))</f>
        <v>#N/A</v>
      </c>
      <c r="BC338" s="372"/>
      <c r="BD338" s="371" t="e">
        <f>IF(ISERROR($AY338),VLOOKUP($BB338,Entf,5,FALSE),VLOOKUP($BB338,Entm,6,FALSE))</f>
        <v>#N/A</v>
      </c>
      <c r="BE338" s="375"/>
      <c r="BF338" s="372"/>
      <c r="BG338" s="371" t="e">
        <f>IF(ISERROR($AY338),VLOOKUP($BB338,Entf,6,FALSE),VLOOKUP($BB338,Entm,7,FALSE))</f>
        <v>#N/A</v>
      </c>
      <c r="BH338" s="375"/>
      <c r="BI338" s="375"/>
      <c r="BJ338" s="375"/>
      <c r="BK338" s="375"/>
      <c r="BL338" s="372"/>
      <c r="BM338" s="371">
        <f>IF(ISERROR(AY338),IF(ISERROR(AZ338),"","女"),"男")</f>
      </c>
      <c r="BN338" s="372"/>
      <c r="BO338" s="386" t="e">
        <f>IF(ISERROR($AY338),VLOOKUP($BB338,Entf,37,FALSE),VLOOKUP($BB338,Entm,38,FALSE))</f>
        <v>#N/A</v>
      </c>
      <c r="BP338" s="387"/>
      <c r="BQ338" s="387"/>
      <c r="BR338" s="388"/>
      <c r="BS338" s="368" t="e">
        <f>IF(ISERROR($AY338),VLOOKUP($BB338,Entf,10,FALSE),VLOOKUP($BB338,Entm,11,FALSE))</f>
        <v>#N/A</v>
      </c>
      <c r="BT338" s="369"/>
      <c r="BU338" s="369"/>
      <c r="BV338" s="369"/>
      <c r="BW338" s="370"/>
      <c r="BX338" s="368" t="e">
        <f>IF(ISERROR($AY338),VLOOKUP($BB338,Entf,17,FALSE),VLOOKUP($BB338,Entm,18,FALSE))</f>
        <v>#N/A</v>
      </c>
      <c r="BY338" s="369"/>
      <c r="BZ338" s="369"/>
      <c r="CA338" s="369"/>
      <c r="CB338" s="370"/>
      <c r="CC338" s="368" t="e">
        <f>IF(ISERROR($AY338),VLOOKUP($BB338,Entf,24,FALSE),VLOOKUP($BB338,Entm,25,FALSE))</f>
        <v>#N/A</v>
      </c>
      <c r="CD338" s="369"/>
      <c r="CE338" s="369"/>
      <c r="CF338" s="369"/>
      <c r="CG338" s="370"/>
      <c r="CH338" s="368" t="e">
        <f>IF(ISERROR($AY338),VLOOKUP($BB338,Entf,31,FALSE),VLOOKUP($BB338,Entm,32,FALSE))</f>
        <v>#N/A</v>
      </c>
      <c r="CI338" s="369"/>
      <c r="CJ338" s="369"/>
      <c r="CK338" s="370"/>
      <c r="CL338" s="368" t="e">
        <f>IF(ISERROR($AY338),VLOOKUP($BB338,Entf,34,FALSE),VLOOKUP($BB338,Entm,35,FALSE))</f>
        <v>#N/A</v>
      </c>
      <c r="CM338" s="369"/>
      <c r="CN338" s="369"/>
      <c r="CO338" s="370"/>
    </row>
    <row r="339" spans="50:93" ht="12" customHeight="1">
      <c r="AX339" s="62"/>
      <c r="BB339" s="373"/>
      <c r="BC339" s="374"/>
      <c r="BD339" s="373"/>
      <c r="BE339" s="376"/>
      <c r="BF339" s="374"/>
      <c r="BG339" s="377" t="e">
        <f>IF(ISERROR($AY338),VLOOKUP($BB338,Entf,7,FALSE),VLOOKUP($BB338,Entm,8,FALSE))</f>
        <v>#N/A</v>
      </c>
      <c r="BH339" s="378"/>
      <c r="BI339" s="378"/>
      <c r="BJ339" s="378"/>
      <c r="BK339" s="378"/>
      <c r="BL339" s="379"/>
      <c r="BM339" s="373"/>
      <c r="BN339" s="374"/>
      <c r="BO339" s="380" t="e">
        <f>IF(ISERROR($AY338),VLOOKUP($BB338,Entf,9,FALSE),VLOOKUP($BB338,Entm,10,FALSE))</f>
        <v>#N/A</v>
      </c>
      <c r="BP339" s="381"/>
      <c r="BQ339" s="381"/>
      <c r="BR339" s="382"/>
      <c r="BS339" s="383" t="e">
        <f>IF(ISERROR($AY338),VLOOKUP($BB338,Entf,16,FALSE),VLOOKUP($BB338,Entm,17,FALSE))</f>
        <v>#N/A</v>
      </c>
      <c r="BT339" s="384"/>
      <c r="BU339" s="384"/>
      <c r="BV339" s="384"/>
      <c r="BW339" s="385"/>
      <c r="BX339" s="383" t="e">
        <f>IF(ISERROR($AY338),VLOOKUP($BB338,Entf,23,FALSE),VLOOKUP($BB338,Entm,24,FALSE))</f>
        <v>#N/A</v>
      </c>
      <c r="BY339" s="384"/>
      <c r="BZ339" s="384"/>
      <c r="CA339" s="384"/>
      <c r="CB339" s="385"/>
      <c r="CC339" s="383" t="e">
        <f>IF(ISERROR($AY338),VLOOKUP($BB338,Entf,30,FALSE),VLOOKUP($BB338,Entm,31,FALSE))</f>
        <v>#N/A</v>
      </c>
      <c r="CD339" s="384"/>
      <c r="CE339" s="384"/>
      <c r="CF339" s="384"/>
      <c r="CG339" s="385"/>
      <c r="CH339" s="383" t="e">
        <f>IF(ISERROR($AY338),VLOOKUP($BB338,Entf,33,FALSE),VLOOKUP($BB338,Entm,34,FALSE))</f>
        <v>#N/A</v>
      </c>
      <c r="CI339" s="384"/>
      <c r="CJ339" s="384"/>
      <c r="CK339" s="385"/>
      <c r="CL339" s="383" t="e">
        <f>IF(ISERROR($AY338),VLOOKUP($BB338,Entf,36,FALSE),VLOOKUP($BB338,Entm,37,FALSE))</f>
        <v>#N/A</v>
      </c>
      <c r="CM339" s="384"/>
      <c r="CN339" s="384"/>
      <c r="CO339" s="385"/>
    </row>
    <row r="340" spans="50:93" ht="12" customHeight="1">
      <c r="AX340" s="62"/>
      <c r="AY340" s="102" t="e">
        <f>VLOOKUP(1+AY338,$C$10:$C$160,1,FALSE)</f>
        <v>#N/A</v>
      </c>
      <c r="AZ340" s="102" t="e">
        <f>IF(ISERROR(AY340),VLOOKUP(1+AZ338,$D$10:$D$160,1,FALSE),0)</f>
        <v>#N/A</v>
      </c>
      <c r="BA340" s="102">
        <v>146</v>
      </c>
      <c r="BB340" s="371" t="e">
        <f>IF(ISERROR($AY340),VLOOKUP(AZ340,Entf,3,FALSE),VLOOKUP(AY340,Entm,4,FALSE))</f>
        <v>#N/A</v>
      </c>
      <c r="BC340" s="372"/>
      <c r="BD340" s="371" t="e">
        <f>IF(ISERROR($AY340),VLOOKUP($BB340,Entf,5,FALSE),VLOOKUP($BB340,Entm,6,FALSE))</f>
        <v>#N/A</v>
      </c>
      <c r="BE340" s="375"/>
      <c r="BF340" s="372"/>
      <c r="BG340" s="371" t="e">
        <f>IF(ISERROR($AY340),VLOOKUP($BB340,Entf,6,FALSE),VLOOKUP($BB340,Entm,7,FALSE))</f>
        <v>#N/A</v>
      </c>
      <c r="BH340" s="375"/>
      <c r="BI340" s="375"/>
      <c r="BJ340" s="375"/>
      <c r="BK340" s="375"/>
      <c r="BL340" s="372"/>
      <c r="BM340" s="371">
        <f>IF(ISERROR(AY340),IF(ISERROR(AZ340),"","女"),"男")</f>
      </c>
      <c r="BN340" s="372"/>
      <c r="BO340" s="386" t="e">
        <f>IF(ISERROR($AY340),VLOOKUP($BB340,Entf,37,FALSE),VLOOKUP($BB340,Entm,38,FALSE))</f>
        <v>#N/A</v>
      </c>
      <c r="BP340" s="387"/>
      <c r="BQ340" s="387"/>
      <c r="BR340" s="388"/>
      <c r="BS340" s="368" t="e">
        <f>IF(ISERROR($AY340),VLOOKUP($BB340,Entf,10,FALSE),VLOOKUP($BB340,Entm,11,FALSE))</f>
        <v>#N/A</v>
      </c>
      <c r="BT340" s="369"/>
      <c r="BU340" s="369"/>
      <c r="BV340" s="369"/>
      <c r="BW340" s="370"/>
      <c r="BX340" s="368" t="e">
        <f>IF(ISERROR($AY340),VLOOKUP($BB340,Entf,17,FALSE),VLOOKUP($BB340,Entm,18,FALSE))</f>
        <v>#N/A</v>
      </c>
      <c r="BY340" s="369"/>
      <c r="BZ340" s="369"/>
      <c r="CA340" s="369"/>
      <c r="CB340" s="370"/>
      <c r="CC340" s="368" t="e">
        <f>IF(ISERROR($AY340),VLOOKUP($BB340,Entf,24,FALSE),VLOOKUP($BB340,Entm,25,FALSE))</f>
        <v>#N/A</v>
      </c>
      <c r="CD340" s="369"/>
      <c r="CE340" s="369"/>
      <c r="CF340" s="369"/>
      <c r="CG340" s="370"/>
      <c r="CH340" s="368" t="e">
        <f>IF(ISERROR($AY340),VLOOKUP($BB340,Entf,31,FALSE),VLOOKUP($BB340,Entm,32,FALSE))</f>
        <v>#N/A</v>
      </c>
      <c r="CI340" s="369"/>
      <c r="CJ340" s="369"/>
      <c r="CK340" s="370"/>
      <c r="CL340" s="368" t="e">
        <f>IF(ISERROR($AY340),VLOOKUP($BB340,Entf,34,FALSE),VLOOKUP($BB340,Entm,35,FALSE))</f>
        <v>#N/A</v>
      </c>
      <c r="CM340" s="369"/>
      <c r="CN340" s="369"/>
      <c r="CO340" s="370"/>
    </row>
    <row r="341" spans="50:93" ht="12" customHeight="1">
      <c r="AX341" s="62"/>
      <c r="BB341" s="373"/>
      <c r="BC341" s="374"/>
      <c r="BD341" s="373"/>
      <c r="BE341" s="376"/>
      <c r="BF341" s="374"/>
      <c r="BG341" s="377" t="e">
        <f>IF(ISERROR($AY340),VLOOKUP($BB340,Entf,7,FALSE),VLOOKUP($BB340,Entm,8,FALSE))</f>
        <v>#N/A</v>
      </c>
      <c r="BH341" s="378"/>
      <c r="BI341" s="378"/>
      <c r="BJ341" s="378"/>
      <c r="BK341" s="378"/>
      <c r="BL341" s="379"/>
      <c r="BM341" s="373"/>
      <c r="BN341" s="374"/>
      <c r="BO341" s="380" t="e">
        <f>IF(ISERROR($AY340),VLOOKUP($BB340,Entf,9,FALSE),VLOOKUP($BB340,Entm,10,FALSE))</f>
        <v>#N/A</v>
      </c>
      <c r="BP341" s="381"/>
      <c r="BQ341" s="381"/>
      <c r="BR341" s="382"/>
      <c r="BS341" s="383" t="e">
        <f>IF(ISERROR($AY340),VLOOKUP($BB340,Entf,16,FALSE),VLOOKUP($BB340,Entm,17,FALSE))</f>
        <v>#N/A</v>
      </c>
      <c r="BT341" s="384"/>
      <c r="BU341" s="384"/>
      <c r="BV341" s="384"/>
      <c r="BW341" s="385"/>
      <c r="BX341" s="383" t="e">
        <f>IF(ISERROR($AY340),VLOOKUP($BB340,Entf,23,FALSE),VLOOKUP($BB340,Entm,24,FALSE))</f>
        <v>#N/A</v>
      </c>
      <c r="BY341" s="384"/>
      <c r="BZ341" s="384"/>
      <c r="CA341" s="384"/>
      <c r="CB341" s="385"/>
      <c r="CC341" s="383" t="e">
        <f>IF(ISERROR($AY340),VLOOKUP($BB340,Entf,30,FALSE),VLOOKUP($BB340,Entm,31,FALSE))</f>
        <v>#N/A</v>
      </c>
      <c r="CD341" s="384"/>
      <c r="CE341" s="384"/>
      <c r="CF341" s="384"/>
      <c r="CG341" s="385"/>
      <c r="CH341" s="383" t="e">
        <f>IF(ISERROR($AY340),VLOOKUP($BB340,Entf,33,FALSE),VLOOKUP($BB340,Entm,34,FALSE))</f>
        <v>#N/A</v>
      </c>
      <c r="CI341" s="384"/>
      <c r="CJ341" s="384"/>
      <c r="CK341" s="385"/>
      <c r="CL341" s="383" t="e">
        <f>IF(ISERROR($AY340),VLOOKUP($BB340,Entf,36,FALSE),VLOOKUP($BB340,Entm,37,FALSE))</f>
        <v>#N/A</v>
      </c>
      <c r="CM341" s="384"/>
      <c r="CN341" s="384"/>
      <c r="CO341" s="385"/>
    </row>
    <row r="342" spans="50:93" ht="12" customHeight="1">
      <c r="AX342" s="62"/>
      <c r="AY342" s="102" t="e">
        <f>VLOOKUP(1+AY340,$C$10:$C$160,1,FALSE)</f>
        <v>#N/A</v>
      </c>
      <c r="AZ342" s="102" t="e">
        <f>IF(ISERROR(AY342),VLOOKUP(1+AZ340,$D$10:$D$160,1,FALSE),0)</f>
        <v>#N/A</v>
      </c>
      <c r="BA342" s="102">
        <v>147</v>
      </c>
      <c r="BB342" s="371" t="e">
        <f>IF(ISERROR($AY342),VLOOKUP(AZ342,Entf,3,FALSE),VLOOKUP(AY342,Entm,4,FALSE))</f>
        <v>#N/A</v>
      </c>
      <c r="BC342" s="372"/>
      <c r="BD342" s="371" t="e">
        <f>IF(ISERROR($AY342),VLOOKUP($BB342,Entf,5,FALSE),VLOOKUP($BB342,Entm,6,FALSE))</f>
        <v>#N/A</v>
      </c>
      <c r="BE342" s="375"/>
      <c r="BF342" s="372"/>
      <c r="BG342" s="371" t="e">
        <f>IF(ISERROR($AY342),VLOOKUP($BB342,Entf,6,FALSE),VLOOKUP($BB342,Entm,7,FALSE))</f>
        <v>#N/A</v>
      </c>
      <c r="BH342" s="375"/>
      <c r="BI342" s="375"/>
      <c r="BJ342" s="375"/>
      <c r="BK342" s="375"/>
      <c r="BL342" s="372"/>
      <c r="BM342" s="371">
        <f>IF(ISERROR(AY342),IF(ISERROR(AZ342),"","女"),"男")</f>
      </c>
      <c r="BN342" s="372"/>
      <c r="BO342" s="386" t="e">
        <f>IF(ISERROR($AY342),VLOOKUP($BB342,Entf,37,FALSE),VLOOKUP($BB342,Entm,38,FALSE))</f>
        <v>#N/A</v>
      </c>
      <c r="BP342" s="387"/>
      <c r="BQ342" s="387"/>
      <c r="BR342" s="388"/>
      <c r="BS342" s="368" t="e">
        <f>IF(ISERROR($AY342),VLOOKUP($BB342,Entf,10,FALSE),VLOOKUP($BB342,Entm,11,FALSE))</f>
        <v>#N/A</v>
      </c>
      <c r="BT342" s="369"/>
      <c r="BU342" s="369"/>
      <c r="BV342" s="369"/>
      <c r="BW342" s="370"/>
      <c r="BX342" s="368" t="e">
        <f>IF(ISERROR($AY342),VLOOKUP($BB342,Entf,17,FALSE),VLOOKUP($BB342,Entm,18,FALSE))</f>
        <v>#N/A</v>
      </c>
      <c r="BY342" s="369"/>
      <c r="BZ342" s="369"/>
      <c r="CA342" s="369"/>
      <c r="CB342" s="370"/>
      <c r="CC342" s="368" t="e">
        <f>IF(ISERROR($AY342),VLOOKUP($BB342,Entf,24,FALSE),VLOOKUP($BB342,Entm,25,FALSE))</f>
        <v>#N/A</v>
      </c>
      <c r="CD342" s="369"/>
      <c r="CE342" s="369"/>
      <c r="CF342" s="369"/>
      <c r="CG342" s="370"/>
      <c r="CH342" s="368" t="e">
        <f>IF(ISERROR($AY342),VLOOKUP($BB342,Entf,31,FALSE),VLOOKUP($BB342,Entm,32,FALSE))</f>
        <v>#N/A</v>
      </c>
      <c r="CI342" s="369"/>
      <c r="CJ342" s="369"/>
      <c r="CK342" s="370"/>
      <c r="CL342" s="368" t="e">
        <f>IF(ISERROR($AY342),VLOOKUP($BB342,Entf,34,FALSE),VLOOKUP($BB342,Entm,35,FALSE))</f>
        <v>#N/A</v>
      </c>
      <c r="CM342" s="369"/>
      <c r="CN342" s="369"/>
      <c r="CO342" s="370"/>
    </row>
    <row r="343" spans="50:93" ht="12" customHeight="1">
      <c r="AX343" s="62"/>
      <c r="BB343" s="373"/>
      <c r="BC343" s="374"/>
      <c r="BD343" s="373"/>
      <c r="BE343" s="376"/>
      <c r="BF343" s="374"/>
      <c r="BG343" s="377" t="e">
        <f>IF(ISERROR($AY342),VLOOKUP($BB342,Entf,7,FALSE),VLOOKUP($BB342,Entm,8,FALSE))</f>
        <v>#N/A</v>
      </c>
      <c r="BH343" s="378"/>
      <c r="BI343" s="378"/>
      <c r="BJ343" s="378"/>
      <c r="BK343" s="378"/>
      <c r="BL343" s="379"/>
      <c r="BM343" s="373"/>
      <c r="BN343" s="374"/>
      <c r="BO343" s="380" t="e">
        <f>IF(ISERROR($AY342),VLOOKUP($BB342,Entf,9,FALSE),VLOOKUP($BB342,Entm,10,FALSE))</f>
        <v>#N/A</v>
      </c>
      <c r="BP343" s="381"/>
      <c r="BQ343" s="381"/>
      <c r="BR343" s="382"/>
      <c r="BS343" s="383" t="e">
        <f>IF(ISERROR($AY342),VLOOKUP($BB342,Entf,16,FALSE),VLOOKUP($BB342,Entm,17,FALSE))</f>
        <v>#N/A</v>
      </c>
      <c r="BT343" s="384"/>
      <c r="BU343" s="384"/>
      <c r="BV343" s="384"/>
      <c r="BW343" s="385"/>
      <c r="BX343" s="383" t="e">
        <f>IF(ISERROR($AY342),VLOOKUP($BB342,Entf,23,FALSE),VLOOKUP($BB342,Entm,24,FALSE))</f>
        <v>#N/A</v>
      </c>
      <c r="BY343" s="384"/>
      <c r="BZ343" s="384"/>
      <c r="CA343" s="384"/>
      <c r="CB343" s="385"/>
      <c r="CC343" s="383" t="e">
        <f>IF(ISERROR($AY342),VLOOKUP($BB342,Entf,30,FALSE),VLOOKUP($BB342,Entm,31,FALSE))</f>
        <v>#N/A</v>
      </c>
      <c r="CD343" s="384"/>
      <c r="CE343" s="384"/>
      <c r="CF343" s="384"/>
      <c r="CG343" s="385"/>
      <c r="CH343" s="383" t="e">
        <f>IF(ISERROR($AY342),VLOOKUP($BB342,Entf,33,FALSE),VLOOKUP($BB342,Entm,34,FALSE))</f>
        <v>#N/A</v>
      </c>
      <c r="CI343" s="384"/>
      <c r="CJ343" s="384"/>
      <c r="CK343" s="385"/>
      <c r="CL343" s="383" t="e">
        <f>IF(ISERROR($AY342),VLOOKUP($BB342,Entf,36,FALSE),VLOOKUP($BB342,Entm,37,FALSE))</f>
        <v>#N/A</v>
      </c>
      <c r="CM343" s="384"/>
      <c r="CN343" s="384"/>
      <c r="CO343" s="385"/>
    </row>
    <row r="344" spans="50:93" ht="12" customHeight="1">
      <c r="AX344" s="62"/>
      <c r="AY344" s="102" t="e">
        <f>VLOOKUP(1+AY342,$C$10:$C$160,1,FALSE)</f>
        <v>#N/A</v>
      </c>
      <c r="AZ344" s="102" t="e">
        <f>IF(ISERROR(AY344),VLOOKUP(1+AZ342,$D$10:$D$160,1,FALSE),0)</f>
        <v>#N/A</v>
      </c>
      <c r="BA344" s="102">
        <v>148</v>
      </c>
      <c r="BB344" s="371" t="e">
        <f>IF(ISERROR($AY344),VLOOKUP(AZ344,Entf,3,FALSE),VLOOKUP(AY344,Entm,4,FALSE))</f>
        <v>#N/A</v>
      </c>
      <c r="BC344" s="372"/>
      <c r="BD344" s="371" t="e">
        <f>IF(ISERROR($AY344),VLOOKUP($BB344,Entf,5,FALSE),VLOOKUP($BB344,Entm,6,FALSE))</f>
        <v>#N/A</v>
      </c>
      <c r="BE344" s="375"/>
      <c r="BF344" s="372"/>
      <c r="BG344" s="371" t="e">
        <f>IF(ISERROR($AY344),VLOOKUP($BB344,Entf,6,FALSE),VLOOKUP($BB344,Entm,7,FALSE))</f>
        <v>#N/A</v>
      </c>
      <c r="BH344" s="375"/>
      <c r="BI344" s="375"/>
      <c r="BJ344" s="375"/>
      <c r="BK344" s="375"/>
      <c r="BL344" s="372"/>
      <c r="BM344" s="371">
        <f>IF(ISERROR(AY344),IF(ISERROR(AZ344),"","女"),"男")</f>
      </c>
      <c r="BN344" s="372"/>
      <c r="BO344" s="386" t="e">
        <f>IF(ISERROR($AY344),VLOOKUP($BB344,Entf,37,FALSE),VLOOKUP($BB344,Entm,38,FALSE))</f>
        <v>#N/A</v>
      </c>
      <c r="BP344" s="387"/>
      <c r="BQ344" s="387"/>
      <c r="BR344" s="388"/>
      <c r="BS344" s="368" t="e">
        <f>IF(ISERROR($AY344),VLOOKUP($BB344,Entf,10,FALSE),VLOOKUP($BB344,Entm,11,FALSE))</f>
        <v>#N/A</v>
      </c>
      <c r="BT344" s="369"/>
      <c r="BU344" s="369"/>
      <c r="BV344" s="369"/>
      <c r="BW344" s="370"/>
      <c r="BX344" s="368" t="e">
        <f>IF(ISERROR($AY344),VLOOKUP($BB344,Entf,17,FALSE),VLOOKUP($BB344,Entm,18,FALSE))</f>
        <v>#N/A</v>
      </c>
      <c r="BY344" s="369"/>
      <c r="BZ344" s="369"/>
      <c r="CA344" s="369"/>
      <c r="CB344" s="370"/>
      <c r="CC344" s="368" t="e">
        <f>IF(ISERROR($AY344),VLOOKUP($BB344,Entf,24,FALSE),VLOOKUP($BB344,Entm,25,FALSE))</f>
        <v>#N/A</v>
      </c>
      <c r="CD344" s="369"/>
      <c r="CE344" s="369"/>
      <c r="CF344" s="369"/>
      <c r="CG344" s="370"/>
      <c r="CH344" s="368" t="e">
        <f>IF(ISERROR($AY344),VLOOKUP($BB344,Entf,31,FALSE),VLOOKUP($BB344,Entm,32,FALSE))</f>
        <v>#N/A</v>
      </c>
      <c r="CI344" s="369"/>
      <c r="CJ344" s="369"/>
      <c r="CK344" s="370"/>
      <c r="CL344" s="368" t="e">
        <f>IF(ISERROR($AY344),VLOOKUP($BB344,Entf,34,FALSE),VLOOKUP($BB344,Entm,35,FALSE))</f>
        <v>#N/A</v>
      </c>
      <c r="CM344" s="369"/>
      <c r="CN344" s="369"/>
      <c r="CO344" s="370"/>
    </row>
    <row r="345" spans="50:93" ht="12" customHeight="1">
      <c r="AX345" s="62"/>
      <c r="BB345" s="373"/>
      <c r="BC345" s="374"/>
      <c r="BD345" s="373"/>
      <c r="BE345" s="376"/>
      <c r="BF345" s="374"/>
      <c r="BG345" s="377" t="e">
        <f>IF(ISERROR($AY344),VLOOKUP($BB344,Entf,7,FALSE),VLOOKUP($BB344,Entm,8,FALSE))</f>
        <v>#N/A</v>
      </c>
      <c r="BH345" s="378"/>
      <c r="BI345" s="378"/>
      <c r="BJ345" s="378"/>
      <c r="BK345" s="378"/>
      <c r="BL345" s="379"/>
      <c r="BM345" s="373"/>
      <c r="BN345" s="374"/>
      <c r="BO345" s="380" t="e">
        <f>IF(ISERROR($AY344),VLOOKUP($BB344,Entf,9,FALSE),VLOOKUP($BB344,Entm,10,FALSE))</f>
        <v>#N/A</v>
      </c>
      <c r="BP345" s="381"/>
      <c r="BQ345" s="381"/>
      <c r="BR345" s="382"/>
      <c r="BS345" s="383" t="e">
        <f>IF(ISERROR($AY344),VLOOKUP($BB344,Entf,16,FALSE),VLOOKUP($BB344,Entm,17,FALSE))</f>
        <v>#N/A</v>
      </c>
      <c r="BT345" s="384"/>
      <c r="BU345" s="384"/>
      <c r="BV345" s="384"/>
      <c r="BW345" s="385"/>
      <c r="BX345" s="383" t="e">
        <f>IF(ISERROR($AY344),VLOOKUP($BB344,Entf,23,FALSE),VLOOKUP($BB344,Entm,24,FALSE))</f>
        <v>#N/A</v>
      </c>
      <c r="BY345" s="384"/>
      <c r="BZ345" s="384"/>
      <c r="CA345" s="384"/>
      <c r="CB345" s="385"/>
      <c r="CC345" s="383" t="e">
        <f>IF(ISERROR($AY344),VLOOKUP($BB344,Entf,30,FALSE),VLOOKUP($BB344,Entm,31,FALSE))</f>
        <v>#N/A</v>
      </c>
      <c r="CD345" s="384"/>
      <c r="CE345" s="384"/>
      <c r="CF345" s="384"/>
      <c r="CG345" s="385"/>
      <c r="CH345" s="383" t="e">
        <f>IF(ISERROR($AY344),VLOOKUP($BB344,Entf,33,FALSE),VLOOKUP($BB344,Entm,34,FALSE))</f>
        <v>#N/A</v>
      </c>
      <c r="CI345" s="384"/>
      <c r="CJ345" s="384"/>
      <c r="CK345" s="385"/>
      <c r="CL345" s="383" t="e">
        <f>IF(ISERROR($AY344),VLOOKUP($BB344,Entf,36,FALSE),VLOOKUP($BB344,Entm,37,FALSE))</f>
        <v>#N/A</v>
      </c>
      <c r="CM345" s="384"/>
      <c r="CN345" s="384"/>
      <c r="CO345" s="385"/>
    </row>
    <row r="346" spans="50:93" ht="12" customHeight="1">
      <c r="AX346" s="62"/>
      <c r="AY346" s="102" t="e">
        <f>VLOOKUP(1+AY344,$C$10:$C$160,1,FALSE)</f>
        <v>#N/A</v>
      </c>
      <c r="AZ346" s="102" t="e">
        <f>IF(ISERROR(AY346),VLOOKUP(1+AZ344,$D$10:$D$160,1,FALSE),0)</f>
        <v>#N/A</v>
      </c>
      <c r="BA346" s="102">
        <v>149</v>
      </c>
      <c r="BB346" s="371" t="e">
        <f>IF(ISERROR($AY346),VLOOKUP(AZ346,Entf,3,FALSE),VLOOKUP(AY346,Entm,4,FALSE))</f>
        <v>#N/A</v>
      </c>
      <c r="BC346" s="372"/>
      <c r="BD346" s="371" t="e">
        <f>IF(ISERROR($AY346),VLOOKUP($BB346,Entf,5,FALSE),VLOOKUP($BB346,Entm,6,FALSE))</f>
        <v>#N/A</v>
      </c>
      <c r="BE346" s="375"/>
      <c r="BF346" s="372"/>
      <c r="BG346" s="371" t="e">
        <f>IF(ISERROR($AY346),VLOOKUP($BB346,Entf,6,FALSE),VLOOKUP($BB346,Entm,7,FALSE))</f>
        <v>#N/A</v>
      </c>
      <c r="BH346" s="375"/>
      <c r="BI346" s="375"/>
      <c r="BJ346" s="375"/>
      <c r="BK346" s="375"/>
      <c r="BL346" s="372"/>
      <c r="BM346" s="371">
        <f>IF(ISERROR(AY346),IF(ISERROR(AZ346),"","女"),"男")</f>
      </c>
      <c r="BN346" s="372"/>
      <c r="BO346" s="386" t="e">
        <f>IF(ISERROR($AY346),VLOOKUP($BB346,Entf,37,FALSE),VLOOKUP($BB346,Entm,38,FALSE))</f>
        <v>#N/A</v>
      </c>
      <c r="BP346" s="387"/>
      <c r="BQ346" s="387"/>
      <c r="BR346" s="388"/>
      <c r="BS346" s="368" t="e">
        <f>IF(ISERROR($AY346),VLOOKUP($BB346,Entf,10,FALSE),VLOOKUP($BB346,Entm,11,FALSE))</f>
        <v>#N/A</v>
      </c>
      <c r="BT346" s="369"/>
      <c r="BU346" s="369"/>
      <c r="BV346" s="369"/>
      <c r="BW346" s="370"/>
      <c r="BX346" s="368" t="e">
        <f>IF(ISERROR($AY346),VLOOKUP($BB346,Entf,17,FALSE),VLOOKUP($BB346,Entm,18,FALSE))</f>
        <v>#N/A</v>
      </c>
      <c r="BY346" s="369"/>
      <c r="BZ346" s="369"/>
      <c r="CA346" s="369"/>
      <c r="CB346" s="370"/>
      <c r="CC346" s="368" t="e">
        <f>IF(ISERROR($AY346),VLOOKUP($BB346,Entf,24,FALSE),VLOOKUP($BB346,Entm,25,FALSE))</f>
        <v>#N/A</v>
      </c>
      <c r="CD346" s="369"/>
      <c r="CE346" s="369"/>
      <c r="CF346" s="369"/>
      <c r="CG346" s="370"/>
      <c r="CH346" s="368" t="e">
        <f>IF(ISERROR($AY346),VLOOKUP($BB346,Entf,31,FALSE),VLOOKUP($BB346,Entm,32,FALSE))</f>
        <v>#N/A</v>
      </c>
      <c r="CI346" s="369"/>
      <c r="CJ346" s="369"/>
      <c r="CK346" s="370"/>
      <c r="CL346" s="368" t="e">
        <f>IF(ISERROR($AY346),VLOOKUP($BB346,Entf,34,FALSE),VLOOKUP($BB346,Entm,35,FALSE))</f>
        <v>#N/A</v>
      </c>
      <c r="CM346" s="369"/>
      <c r="CN346" s="369"/>
      <c r="CO346" s="370"/>
    </row>
    <row r="347" spans="50:93" ht="12" customHeight="1">
      <c r="AX347" s="62"/>
      <c r="BB347" s="373"/>
      <c r="BC347" s="374"/>
      <c r="BD347" s="373"/>
      <c r="BE347" s="376"/>
      <c r="BF347" s="374"/>
      <c r="BG347" s="377" t="e">
        <f>IF(ISERROR($AY346),VLOOKUP($BB346,Entf,7,FALSE),VLOOKUP($BB346,Entm,8,FALSE))</f>
        <v>#N/A</v>
      </c>
      <c r="BH347" s="378"/>
      <c r="BI347" s="378"/>
      <c r="BJ347" s="378"/>
      <c r="BK347" s="378"/>
      <c r="BL347" s="379"/>
      <c r="BM347" s="373"/>
      <c r="BN347" s="374"/>
      <c r="BO347" s="380" t="e">
        <f>IF(ISERROR($AY346),VLOOKUP($BB346,Entf,9,FALSE),VLOOKUP($BB346,Entm,10,FALSE))</f>
        <v>#N/A</v>
      </c>
      <c r="BP347" s="381"/>
      <c r="BQ347" s="381"/>
      <c r="BR347" s="382"/>
      <c r="BS347" s="383" t="e">
        <f>IF(ISERROR($AY346),VLOOKUP($BB346,Entf,16,FALSE),VLOOKUP($BB346,Entm,17,FALSE))</f>
        <v>#N/A</v>
      </c>
      <c r="BT347" s="384"/>
      <c r="BU347" s="384"/>
      <c r="BV347" s="384"/>
      <c r="BW347" s="385"/>
      <c r="BX347" s="383" t="e">
        <f>IF(ISERROR($AY346),VLOOKUP($BB346,Entf,23,FALSE),VLOOKUP($BB346,Entm,24,FALSE))</f>
        <v>#N/A</v>
      </c>
      <c r="BY347" s="384"/>
      <c r="BZ347" s="384"/>
      <c r="CA347" s="384"/>
      <c r="CB347" s="385"/>
      <c r="CC347" s="383" t="e">
        <f>IF(ISERROR($AY346),VLOOKUP($BB346,Entf,30,FALSE),VLOOKUP($BB346,Entm,31,FALSE))</f>
        <v>#N/A</v>
      </c>
      <c r="CD347" s="384"/>
      <c r="CE347" s="384"/>
      <c r="CF347" s="384"/>
      <c r="CG347" s="385"/>
      <c r="CH347" s="383" t="e">
        <f>IF(ISERROR($AY346),VLOOKUP($BB346,Entf,33,FALSE),VLOOKUP($BB346,Entm,34,FALSE))</f>
        <v>#N/A</v>
      </c>
      <c r="CI347" s="384"/>
      <c r="CJ347" s="384"/>
      <c r="CK347" s="385"/>
      <c r="CL347" s="383" t="e">
        <f>IF(ISERROR($AY346),VLOOKUP($BB346,Entf,36,FALSE),VLOOKUP($BB346,Entm,37,FALSE))</f>
        <v>#N/A</v>
      </c>
      <c r="CM347" s="384"/>
      <c r="CN347" s="384"/>
      <c r="CO347" s="385"/>
    </row>
    <row r="348" spans="50:93" ht="12" customHeight="1">
      <c r="AX348" s="62"/>
      <c r="AY348" s="102" t="e">
        <f>VLOOKUP(1+AY346,$C$10:$C$160,1,FALSE)</f>
        <v>#N/A</v>
      </c>
      <c r="AZ348" s="102" t="e">
        <f>IF(ISERROR(AY348),VLOOKUP(1+AZ346,$D$10:$D$160,1,FALSE),0)</f>
        <v>#N/A</v>
      </c>
      <c r="BA348" s="102">
        <v>150</v>
      </c>
      <c r="BB348" s="371" t="e">
        <f>IF(ISERROR($AY348),VLOOKUP(AZ348,Entf,3,FALSE),VLOOKUP(AY348,Entm,4,FALSE))</f>
        <v>#N/A</v>
      </c>
      <c r="BC348" s="372"/>
      <c r="BD348" s="371" t="e">
        <f aca="true" t="shared" si="116" ref="BD348:BD356">IF(ISERROR($AY348),VLOOKUP($BB348,Entf,5,FALSE),VLOOKUP($BB348,Entm,6,FALSE))</f>
        <v>#N/A</v>
      </c>
      <c r="BE348" s="375"/>
      <c r="BF348" s="372"/>
      <c r="BG348" s="371" t="e">
        <f aca="true" t="shared" si="117" ref="BG348:BG356">IF(ISERROR($AY348),VLOOKUP($BB348,Entf,6,FALSE),VLOOKUP($BB348,Entm,7,FALSE))</f>
        <v>#N/A</v>
      </c>
      <c r="BH348" s="375"/>
      <c r="BI348" s="375"/>
      <c r="BJ348" s="375"/>
      <c r="BK348" s="375"/>
      <c r="BL348" s="372"/>
      <c r="BM348" s="371">
        <f>IF(ISERROR(AY348),IF(ISERROR(AZ348),"","女"),"男")</f>
      </c>
      <c r="BN348" s="372"/>
      <c r="BO348" s="386" t="e">
        <f>IF(ISERROR($AY348),VLOOKUP($BB348,Entf,37,FALSE),VLOOKUP($BB348,Entm,38,FALSE))</f>
        <v>#N/A</v>
      </c>
      <c r="BP348" s="387"/>
      <c r="BQ348" s="387"/>
      <c r="BR348" s="388"/>
      <c r="BS348" s="368" t="e">
        <f>IF(ISERROR($AY348),VLOOKUP($BB348,Entf,10,FALSE),VLOOKUP($BB348,Entm,11,FALSE))</f>
        <v>#N/A</v>
      </c>
      <c r="BT348" s="369"/>
      <c r="BU348" s="369"/>
      <c r="BV348" s="369"/>
      <c r="BW348" s="370"/>
      <c r="BX348" s="368" t="e">
        <f>IF(ISERROR($AY348),VLOOKUP($BB348,Entf,17,FALSE),VLOOKUP($BB348,Entm,18,FALSE))</f>
        <v>#N/A</v>
      </c>
      <c r="BY348" s="369"/>
      <c r="BZ348" s="369"/>
      <c r="CA348" s="369"/>
      <c r="CB348" s="370"/>
      <c r="CC348" s="368" t="e">
        <f>IF(ISERROR($AY348),VLOOKUP($BB348,Entf,24,FALSE),VLOOKUP($BB348,Entm,25,FALSE))</f>
        <v>#N/A</v>
      </c>
      <c r="CD348" s="369"/>
      <c r="CE348" s="369"/>
      <c r="CF348" s="369"/>
      <c r="CG348" s="370"/>
      <c r="CH348" s="368" t="e">
        <f>IF(ISERROR($AY348),VLOOKUP($BB348,Entf,31,FALSE),VLOOKUP($BB348,Entm,32,FALSE))</f>
        <v>#N/A</v>
      </c>
      <c r="CI348" s="369"/>
      <c r="CJ348" s="369"/>
      <c r="CK348" s="370"/>
      <c r="CL348" s="368" t="e">
        <f>IF(ISERROR($AY348),VLOOKUP($BB348,Entf,34,FALSE),VLOOKUP($BB348,Entm,35,FALSE))</f>
        <v>#N/A</v>
      </c>
      <c r="CM348" s="369"/>
      <c r="CN348" s="369"/>
      <c r="CO348" s="370"/>
    </row>
    <row r="349" spans="50:93" ht="12" customHeight="1">
      <c r="AX349" s="62"/>
      <c r="BB349" s="373"/>
      <c r="BC349" s="374"/>
      <c r="BD349" s="373"/>
      <c r="BE349" s="376"/>
      <c r="BF349" s="374"/>
      <c r="BG349" s="377" t="e">
        <f>IF(ISERROR($AY348),VLOOKUP($BB348,Entf,7,FALSE),VLOOKUP($BB348,Entm,8,FALSE))</f>
        <v>#N/A</v>
      </c>
      <c r="BH349" s="378"/>
      <c r="BI349" s="378"/>
      <c r="BJ349" s="378"/>
      <c r="BK349" s="378"/>
      <c r="BL349" s="379"/>
      <c r="BM349" s="373"/>
      <c r="BN349" s="374"/>
      <c r="BO349" s="380" t="e">
        <f>IF(ISERROR($AY348),VLOOKUP($BB348,Entf,9,FALSE),VLOOKUP($BB348,Entm,10,FALSE))</f>
        <v>#N/A</v>
      </c>
      <c r="BP349" s="381"/>
      <c r="BQ349" s="381"/>
      <c r="BR349" s="382"/>
      <c r="BS349" s="383" t="e">
        <f>IF(ISERROR($AY348),VLOOKUP($BB348,Entf,16,FALSE),VLOOKUP($BB348,Entm,17,FALSE))</f>
        <v>#N/A</v>
      </c>
      <c r="BT349" s="384"/>
      <c r="BU349" s="384"/>
      <c r="BV349" s="384"/>
      <c r="BW349" s="385"/>
      <c r="BX349" s="383" t="e">
        <f>IF(ISERROR($AY348),VLOOKUP($BB348,Entf,23,FALSE),VLOOKUP($BB348,Entm,24,FALSE))</f>
        <v>#N/A</v>
      </c>
      <c r="BY349" s="384"/>
      <c r="BZ349" s="384"/>
      <c r="CA349" s="384"/>
      <c r="CB349" s="385"/>
      <c r="CC349" s="383" t="e">
        <f>IF(ISERROR($AY348),VLOOKUP($BB348,Entf,30,FALSE),VLOOKUP($BB348,Entm,31,FALSE))</f>
        <v>#N/A</v>
      </c>
      <c r="CD349" s="384"/>
      <c r="CE349" s="384"/>
      <c r="CF349" s="384"/>
      <c r="CG349" s="385"/>
      <c r="CH349" s="383" t="e">
        <f>IF(ISERROR($AY348),VLOOKUP($BB348,Entf,33,FALSE),VLOOKUP($BB348,Entm,34,FALSE))</f>
        <v>#N/A</v>
      </c>
      <c r="CI349" s="384"/>
      <c r="CJ349" s="384"/>
      <c r="CK349" s="385"/>
      <c r="CL349" s="383" t="e">
        <f>IF(ISERROR($AY348),VLOOKUP($BB348,Entf,36,FALSE),VLOOKUP($BB348,Entm,37,FALSE))</f>
        <v>#N/A</v>
      </c>
      <c r="CM349" s="384"/>
      <c r="CN349" s="384"/>
      <c r="CO349" s="385"/>
    </row>
    <row r="350" spans="50:93" ht="12" customHeight="1">
      <c r="AX350" s="62"/>
      <c r="AY350" s="102" t="e">
        <f>VLOOKUP(1+AY348,$C$10:$C$160,1,FALSE)</f>
        <v>#N/A</v>
      </c>
      <c r="AZ350" s="102" t="e">
        <f>IF(ISERROR(AY350),VLOOKUP(1+AZ348,$D$10:$D$160,1,FALSE),0)</f>
        <v>#N/A</v>
      </c>
      <c r="BA350" s="102">
        <v>151</v>
      </c>
      <c r="BB350" s="371" t="e">
        <f>IF(ISERROR($AY350),VLOOKUP(AZ350,Entf,3,FALSE),VLOOKUP(AY350,Entm,4,FALSE))</f>
        <v>#N/A</v>
      </c>
      <c r="BC350" s="372"/>
      <c r="BD350" s="371" t="e">
        <f t="shared" si="116"/>
        <v>#N/A</v>
      </c>
      <c r="BE350" s="375"/>
      <c r="BF350" s="372"/>
      <c r="BG350" s="371" t="e">
        <f t="shared" si="117"/>
        <v>#N/A</v>
      </c>
      <c r="BH350" s="375"/>
      <c r="BI350" s="375"/>
      <c r="BJ350" s="375"/>
      <c r="BK350" s="375"/>
      <c r="BL350" s="372"/>
      <c r="BM350" s="371">
        <f>IF(ISERROR(AY350),IF(ISERROR(AZ350),"","女"),"男")</f>
      </c>
      <c r="BN350" s="372"/>
      <c r="BO350" s="386" t="e">
        <f>IF(ISERROR($AY350),VLOOKUP($BB350,Entf,37,FALSE),VLOOKUP($BB350,Entm,38,FALSE))</f>
        <v>#N/A</v>
      </c>
      <c r="BP350" s="387"/>
      <c r="BQ350" s="387"/>
      <c r="BR350" s="388"/>
      <c r="BS350" s="368" t="e">
        <f>IF(ISERROR($AY350),VLOOKUP($BB350,Entf,10,FALSE),VLOOKUP($BB350,Entm,11,FALSE))</f>
        <v>#N/A</v>
      </c>
      <c r="BT350" s="369"/>
      <c r="BU350" s="369"/>
      <c r="BV350" s="369"/>
      <c r="BW350" s="370"/>
      <c r="BX350" s="368" t="e">
        <f>IF(ISERROR($AY350),VLOOKUP($BB350,Entf,17,FALSE),VLOOKUP($BB350,Entm,18,FALSE))</f>
        <v>#N/A</v>
      </c>
      <c r="BY350" s="369"/>
      <c r="BZ350" s="369"/>
      <c r="CA350" s="369"/>
      <c r="CB350" s="370"/>
      <c r="CC350" s="368" t="e">
        <f>IF(ISERROR($AY350),VLOOKUP($BB350,Entf,24,FALSE),VLOOKUP($BB350,Entm,25,FALSE))</f>
        <v>#N/A</v>
      </c>
      <c r="CD350" s="369"/>
      <c r="CE350" s="369"/>
      <c r="CF350" s="369"/>
      <c r="CG350" s="370"/>
      <c r="CH350" s="368" t="e">
        <f>IF(ISERROR($AY350),VLOOKUP($BB350,Entf,31,FALSE),VLOOKUP($BB350,Entm,32,FALSE))</f>
        <v>#N/A</v>
      </c>
      <c r="CI350" s="369"/>
      <c r="CJ350" s="369"/>
      <c r="CK350" s="370"/>
      <c r="CL350" s="368" t="e">
        <f>IF(ISERROR($AY350),VLOOKUP($BB350,Entf,34,FALSE),VLOOKUP($BB350,Entm,35,FALSE))</f>
        <v>#N/A</v>
      </c>
      <c r="CM350" s="369"/>
      <c r="CN350" s="369"/>
      <c r="CO350" s="370"/>
    </row>
    <row r="351" spans="50:93" ht="12" customHeight="1">
      <c r="AX351" s="62"/>
      <c r="BB351" s="373"/>
      <c r="BC351" s="374"/>
      <c r="BD351" s="373"/>
      <c r="BE351" s="376"/>
      <c r="BF351" s="374"/>
      <c r="BG351" s="377" t="e">
        <f>IF(ISERROR($AY350),VLOOKUP($BB350,Entf,7,FALSE),VLOOKUP($BB350,Entm,8,FALSE))</f>
        <v>#N/A</v>
      </c>
      <c r="BH351" s="378"/>
      <c r="BI351" s="378"/>
      <c r="BJ351" s="378"/>
      <c r="BK351" s="378"/>
      <c r="BL351" s="379"/>
      <c r="BM351" s="373"/>
      <c r="BN351" s="374"/>
      <c r="BO351" s="380" t="e">
        <f>IF(ISERROR($AY350),VLOOKUP($BB350,Entf,9,FALSE),VLOOKUP($BB350,Entm,10,FALSE))</f>
        <v>#N/A</v>
      </c>
      <c r="BP351" s="381"/>
      <c r="BQ351" s="381"/>
      <c r="BR351" s="382"/>
      <c r="BS351" s="383" t="e">
        <f>IF(ISERROR($AY350),VLOOKUP($BB350,Entf,16,FALSE),VLOOKUP($BB350,Entm,17,FALSE))</f>
        <v>#N/A</v>
      </c>
      <c r="BT351" s="384"/>
      <c r="BU351" s="384"/>
      <c r="BV351" s="384"/>
      <c r="BW351" s="385"/>
      <c r="BX351" s="383" t="e">
        <f>IF(ISERROR($AY350),VLOOKUP($BB350,Entf,23,FALSE),VLOOKUP($BB350,Entm,24,FALSE))</f>
        <v>#N/A</v>
      </c>
      <c r="BY351" s="384"/>
      <c r="BZ351" s="384"/>
      <c r="CA351" s="384"/>
      <c r="CB351" s="385"/>
      <c r="CC351" s="383" t="e">
        <f>IF(ISERROR($AY350),VLOOKUP($BB350,Entf,30,FALSE),VLOOKUP($BB350,Entm,31,FALSE))</f>
        <v>#N/A</v>
      </c>
      <c r="CD351" s="384"/>
      <c r="CE351" s="384"/>
      <c r="CF351" s="384"/>
      <c r="CG351" s="385"/>
      <c r="CH351" s="383" t="e">
        <f>IF(ISERROR($AY350),VLOOKUP($BB350,Entf,33,FALSE),VLOOKUP($BB350,Entm,34,FALSE))</f>
        <v>#N/A</v>
      </c>
      <c r="CI351" s="384"/>
      <c r="CJ351" s="384"/>
      <c r="CK351" s="385"/>
      <c r="CL351" s="383" t="e">
        <f>IF(ISERROR($AY350),VLOOKUP($BB350,Entf,36,FALSE),VLOOKUP($BB350,Entm,37,FALSE))</f>
        <v>#N/A</v>
      </c>
      <c r="CM351" s="384"/>
      <c r="CN351" s="384"/>
      <c r="CO351" s="385"/>
    </row>
    <row r="352" spans="50:93" ht="12" customHeight="1">
      <c r="AX352" s="62"/>
      <c r="AY352" s="102" t="e">
        <f>VLOOKUP(1+AY350,$C$10:$C$160,1,FALSE)</f>
        <v>#N/A</v>
      </c>
      <c r="AZ352" s="102" t="e">
        <f>IF(ISERROR(AY352),VLOOKUP(1+AZ350,$D$10:$D$160,1,FALSE),0)</f>
        <v>#N/A</v>
      </c>
      <c r="BA352" s="102">
        <v>152</v>
      </c>
      <c r="BB352" s="371" t="e">
        <f>IF(ISERROR($AY352),VLOOKUP(AZ352,Entf,3,FALSE),VLOOKUP(AY352,Entm,4,FALSE))</f>
        <v>#N/A</v>
      </c>
      <c r="BC352" s="372"/>
      <c r="BD352" s="371" t="e">
        <f t="shared" si="116"/>
        <v>#N/A</v>
      </c>
      <c r="BE352" s="375"/>
      <c r="BF352" s="372"/>
      <c r="BG352" s="371" t="e">
        <f t="shared" si="117"/>
        <v>#N/A</v>
      </c>
      <c r="BH352" s="375"/>
      <c r="BI352" s="375"/>
      <c r="BJ352" s="375"/>
      <c r="BK352" s="375"/>
      <c r="BL352" s="372"/>
      <c r="BM352" s="371">
        <f>IF(ISERROR(AY352),IF(ISERROR(AZ352),"","女"),"男")</f>
      </c>
      <c r="BN352" s="372"/>
      <c r="BO352" s="386" t="e">
        <f>IF(ISERROR($AY352),VLOOKUP($BB352,Entf,37,FALSE),VLOOKUP($BB352,Entm,38,FALSE))</f>
        <v>#N/A</v>
      </c>
      <c r="BP352" s="387"/>
      <c r="BQ352" s="387"/>
      <c r="BR352" s="388"/>
      <c r="BS352" s="368" t="e">
        <f>IF(ISERROR($AY352),VLOOKUP($BB352,Entf,10,FALSE),VLOOKUP($BB352,Entm,11,FALSE))</f>
        <v>#N/A</v>
      </c>
      <c r="BT352" s="369"/>
      <c r="BU352" s="369"/>
      <c r="BV352" s="369"/>
      <c r="BW352" s="370"/>
      <c r="BX352" s="368" t="e">
        <f>IF(ISERROR($AY352),VLOOKUP($BB352,Entf,17,FALSE),VLOOKUP($BB352,Entm,18,FALSE))</f>
        <v>#N/A</v>
      </c>
      <c r="BY352" s="369"/>
      <c r="BZ352" s="369"/>
      <c r="CA352" s="369"/>
      <c r="CB352" s="370"/>
      <c r="CC352" s="368" t="e">
        <f>IF(ISERROR($AY352),VLOOKUP($BB352,Entf,24,FALSE),VLOOKUP($BB352,Entm,25,FALSE))</f>
        <v>#N/A</v>
      </c>
      <c r="CD352" s="369"/>
      <c r="CE352" s="369"/>
      <c r="CF352" s="369"/>
      <c r="CG352" s="370"/>
      <c r="CH352" s="368" t="e">
        <f>IF(ISERROR($AY352),VLOOKUP($BB352,Entf,31,FALSE),VLOOKUP($BB352,Entm,32,FALSE))</f>
        <v>#N/A</v>
      </c>
      <c r="CI352" s="369"/>
      <c r="CJ352" s="369"/>
      <c r="CK352" s="370"/>
      <c r="CL352" s="368" t="e">
        <f>IF(ISERROR($AY352),VLOOKUP($BB352,Entf,34,FALSE),VLOOKUP($BB352,Entm,35,FALSE))</f>
        <v>#N/A</v>
      </c>
      <c r="CM352" s="369"/>
      <c r="CN352" s="369"/>
      <c r="CO352" s="370"/>
    </row>
    <row r="353" spans="50:93" ht="12" customHeight="1">
      <c r="AX353" s="62"/>
      <c r="BB353" s="373"/>
      <c r="BC353" s="374"/>
      <c r="BD353" s="373"/>
      <c r="BE353" s="376"/>
      <c r="BF353" s="374"/>
      <c r="BG353" s="377" t="e">
        <f>IF(ISERROR($AY352),VLOOKUP($BB352,Entf,7,FALSE),VLOOKUP($BB352,Entm,8,FALSE))</f>
        <v>#N/A</v>
      </c>
      <c r="BH353" s="378"/>
      <c r="BI353" s="378"/>
      <c r="BJ353" s="378"/>
      <c r="BK353" s="378"/>
      <c r="BL353" s="379"/>
      <c r="BM353" s="373"/>
      <c r="BN353" s="374"/>
      <c r="BO353" s="380" t="e">
        <f>IF(ISERROR($AY352),VLOOKUP($BB352,Entf,9,FALSE),VLOOKUP($BB352,Entm,10,FALSE))</f>
        <v>#N/A</v>
      </c>
      <c r="BP353" s="381"/>
      <c r="BQ353" s="381"/>
      <c r="BR353" s="382"/>
      <c r="BS353" s="383" t="e">
        <f>IF(ISERROR($AY352),VLOOKUP($BB352,Entf,16,FALSE),VLOOKUP($BB352,Entm,17,FALSE))</f>
        <v>#N/A</v>
      </c>
      <c r="BT353" s="384"/>
      <c r="BU353" s="384"/>
      <c r="BV353" s="384"/>
      <c r="BW353" s="385"/>
      <c r="BX353" s="383" t="e">
        <f>IF(ISERROR($AY352),VLOOKUP($BB352,Entf,23,FALSE),VLOOKUP($BB352,Entm,24,FALSE))</f>
        <v>#N/A</v>
      </c>
      <c r="BY353" s="384"/>
      <c r="BZ353" s="384"/>
      <c r="CA353" s="384"/>
      <c r="CB353" s="385"/>
      <c r="CC353" s="383" t="e">
        <f>IF(ISERROR($AY352),VLOOKUP($BB352,Entf,30,FALSE),VLOOKUP($BB352,Entm,31,FALSE))</f>
        <v>#N/A</v>
      </c>
      <c r="CD353" s="384"/>
      <c r="CE353" s="384"/>
      <c r="CF353" s="384"/>
      <c r="CG353" s="385"/>
      <c r="CH353" s="383" t="e">
        <f>IF(ISERROR($AY352),VLOOKUP($BB352,Entf,33,FALSE),VLOOKUP($BB352,Entm,34,FALSE))</f>
        <v>#N/A</v>
      </c>
      <c r="CI353" s="384"/>
      <c r="CJ353" s="384"/>
      <c r="CK353" s="385"/>
      <c r="CL353" s="383" t="e">
        <f>IF(ISERROR($AY352),VLOOKUP($BB352,Entf,36,FALSE),VLOOKUP($BB352,Entm,37,FALSE))</f>
        <v>#N/A</v>
      </c>
      <c r="CM353" s="384"/>
      <c r="CN353" s="384"/>
      <c r="CO353" s="385"/>
    </row>
    <row r="354" spans="51:93" ht="12" customHeight="1">
      <c r="AY354" s="102" t="e">
        <f>VLOOKUP(1+AY352,$C$10:$C$160,1,FALSE)</f>
        <v>#N/A</v>
      </c>
      <c r="AZ354" s="102" t="e">
        <f>IF(ISERROR(AY354),VLOOKUP(1+AZ352,$D$10:$D$160,1,FALSE),0)</f>
        <v>#N/A</v>
      </c>
      <c r="BA354" s="102">
        <v>153</v>
      </c>
      <c r="BB354" s="371" t="e">
        <f>IF(ISERROR($AY354),VLOOKUP(AZ354,Entf,3,FALSE),VLOOKUP(AY354,Entm,4,FALSE))</f>
        <v>#N/A</v>
      </c>
      <c r="BC354" s="372"/>
      <c r="BD354" s="371" t="e">
        <f t="shared" si="116"/>
        <v>#N/A</v>
      </c>
      <c r="BE354" s="375"/>
      <c r="BF354" s="372"/>
      <c r="BG354" s="371" t="e">
        <f t="shared" si="117"/>
        <v>#N/A</v>
      </c>
      <c r="BH354" s="375"/>
      <c r="BI354" s="375"/>
      <c r="BJ354" s="375"/>
      <c r="BK354" s="375"/>
      <c r="BL354" s="372"/>
      <c r="BM354" s="371">
        <f>IF(ISERROR(AY354),IF(ISERROR(AZ354),"","女"),"男")</f>
      </c>
      <c r="BN354" s="372"/>
      <c r="BO354" s="386" t="e">
        <f>IF(ISERROR($AY354),VLOOKUP($BB354,Entf,37,FALSE),VLOOKUP($BB354,Entm,38,FALSE))</f>
        <v>#N/A</v>
      </c>
      <c r="BP354" s="387"/>
      <c r="BQ354" s="387"/>
      <c r="BR354" s="388"/>
      <c r="BS354" s="368" t="e">
        <f>IF(ISERROR($AY354),VLOOKUP($BB354,Entf,10,FALSE),VLOOKUP($BB354,Entm,11,FALSE))</f>
        <v>#N/A</v>
      </c>
      <c r="BT354" s="369"/>
      <c r="BU354" s="369"/>
      <c r="BV354" s="369"/>
      <c r="BW354" s="370"/>
      <c r="BX354" s="368" t="e">
        <f>IF(ISERROR($AY354),VLOOKUP($BB354,Entf,17,FALSE),VLOOKUP($BB354,Entm,18,FALSE))</f>
        <v>#N/A</v>
      </c>
      <c r="BY354" s="369"/>
      <c r="BZ354" s="369"/>
      <c r="CA354" s="369"/>
      <c r="CB354" s="370"/>
      <c r="CC354" s="368" t="e">
        <f>IF(ISERROR($AY354),VLOOKUP($BB354,Entf,24,FALSE),VLOOKUP($BB354,Entm,25,FALSE))</f>
        <v>#N/A</v>
      </c>
      <c r="CD354" s="369"/>
      <c r="CE354" s="369"/>
      <c r="CF354" s="369"/>
      <c r="CG354" s="370"/>
      <c r="CH354" s="368" t="e">
        <f>IF(ISERROR($AY354),VLOOKUP($BB354,Entf,31,FALSE),VLOOKUP($BB354,Entm,32,FALSE))</f>
        <v>#N/A</v>
      </c>
      <c r="CI354" s="369"/>
      <c r="CJ354" s="369"/>
      <c r="CK354" s="370"/>
      <c r="CL354" s="368" t="e">
        <f>IF(ISERROR($AY354),VLOOKUP($BB354,Entf,34,FALSE),VLOOKUP($BB354,Entm,35,FALSE))</f>
        <v>#N/A</v>
      </c>
      <c r="CM354" s="369"/>
      <c r="CN354" s="369"/>
      <c r="CO354" s="370"/>
    </row>
    <row r="355" spans="54:93" ht="12" customHeight="1">
      <c r="BB355" s="373"/>
      <c r="BC355" s="374"/>
      <c r="BD355" s="373"/>
      <c r="BE355" s="376"/>
      <c r="BF355" s="374"/>
      <c r="BG355" s="377" t="e">
        <f>IF(ISERROR($AY354),VLOOKUP($BB354,Entf,7,FALSE),VLOOKUP($BB354,Entm,8,FALSE))</f>
        <v>#N/A</v>
      </c>
      <c r="BH355" s="378"/>
      <c r="BI355" s="378"/>
      <c r="BJ355" s="378"/>
      <c r="BK355" s="378"/>
      <c r="BL355" s="379"/>
      <c r="BM355" s="373"/>
      <c r="BN355" s="374"/>
      <c r="BO355" s="380" t="e">
        <f>IF(ISERROR($AY354),VLOOKUP($BB354,Entf,9,FALSE),VLOOKUP($BB354,Entm,10,FALSE))</f>
        <v>#N/A</v>
      </c>
      <c r="BP355" s="381"/>
      <c r="BQ355" s="381"/>
      <c r="BR355" s="382"/>
      <c r="BS355" s="383" t="e">
        <f>IF(ISERROR($AY354),VLOOKUP($BB354,Entf,16,FALSE),VLOOKUP($BB354,Entm,17,FALSE))</f>
        <v>#N/A</v>
      </c>
      <c r="BT355" s="384"/>
      <c r="BU355" s="384"/>
      <c r="BV355" s="384"/>
      <c r="BW355" s="385"/>
      <c r="BX355" s="383" t="e">
        <f>IF(ISERROR($AY354),VLOOKUP($BB354,Entf,23,FALSE),VLOOKUP($BB354,Entm,24,FALSE))</f>
        <v>#N/A</v>
      </c>
      <c r="BY355" s="384"/>
      <c r="BZ355" s="384"/>
      <c r="CA355" s="384"/>
      <c r="CB355" s="385"/>
      <c r="CC355" s="383" t="e">
        <f>IF(ISERROR($AY354),VLOOKUP($BB354,Entf,30,FALSE),VLOOKUP($BB354,Entm,31,FALSE))</f>
        <v>#N/A</v>
      </c>
      <c r="CD355" s="384"/>
      <c r="CE355" s="384"/>
      <c r="CF355" s="384"/>
      <c r="CG355" s="385"/>
      <c r="CH355" s="383" t="e">
        <f>IF(ISERROR($AY354),VLOOKUP($BB354,Entf,33,FALSE),VLOOKUP($BB354,Entm,34,FALSE))</f>
        <v>#N/A</v>
      </c>
      <c r="CI355" s="384"/>
      <c r="CJ355" s="384"/>
      <c r="CK355" s="385"/>
      <c r="CL355" s="383" t="e">
        <f>IF(ISERROR($AY354),VLOOKUP($BB354,Entf,36,FALSE),VLOOKUP($BB354,Entm,37,FALSE))</f>
        <v>#N/A</v>
      </c>
      <c r="CM355" s="384"/>
      <c r="CN355" s="384"/>
      <c r="CO355" s="385"/>
    </row>
    <row r="356" spans="51:93" ht="12" customHeight="1">
      <c r="AY356" s="102" t="e">
        <f>VLOOKUP(1+AY354,$C$10:$C$160,1,FALSE)</f>
        <v>#N/A</v>
      </c>
      <c r="AZ356" s="102" t="e">
        <f>IF(ISERROR(AY356),VLOOKUP(1+AZ354,$D$10:$D$160,1,FALSE),0)</f>
        <v>#N/A</v>
      </c>
      <c r="BA356" s="102">
        <v>154</v>
      </c>
      <c r="BB356" s="371" t="e">
        <f>IF(ISERROR($AY356),VLOOKUP(AZ356,Entf,3,FALSE),VLOOKUP(AY356,Entm,4,FALSE))</f>
        <v>#N/A</v>
      </c>
      <c r="BC356" s="372"/>
      <c r="BD356" s="371" t="e">
        <f t="shared" si="116"/>
        <v>#N/A</v>
      </c>
      <c r="BE356" s="375"/>
      <c r="BF356" s="372"/>
      <c r="BG356" s="371" t="e">
        <f t="shared" si="117"/>
        <v>#N/A</v>
      </c>
      <c r="BH356" s="375"/>
      <c r="BI356" s="375"/>
      <c r="BJ356" s="375"/>
      <c r="BK356" s="375"/>
      <c r="BL356" s="372"/>
      <c r="BM356" s="371">
        <f>IF(ISERROR(AY356),IF(ISERROR(AZ356),"","女"),"男")</f>
      </c>
      <c r="BN356" s="372"/>
      <c r="BO356" s="386" t="e">
        <f>IF(ISERROR($AY356),VLOOKUP($BB356,Entf,37,FALSE),VLOOKUP($BB356,Entm,38,FALSE))</f>
        <v>#N/A</v>
      </c>
      <c r="BP356" s="387"/>
      <c r="BQ356" s="387"/>
      <c r="BR356" s="388"/>
      <c r="BS356" s="368" t="e">
        <f>IF(ISERROR($AY356),VLOOKUP($BB356,Entf,10,FALSE),VLOOKUP($BB356,Entm,11,FALSE))</f>
        <v>#N/A</v>
      </c>
      <c r="BT356" s="369"/>
      <c r="BU356" s="369"/>
      <c r="BV356" s="369"/>
      <c r="BW356" s="370"/>
      <c r="BX356" s="368" t="e">
        <f>IF(ISERROR($AY356),VLOOKUP($BB356,Entf,17,FALSE),VLOOKUP($BB356,Entm,18,FALSE))</f>
        <v>#N/A</v>
      </c>
      <c r="BY356" s="369"/>
      <c r="BZ356" s="369"/>
      <c r="CA356" s="369"/>
      <c r="CB356" s="370"/>
      <c r="CC356" s="368" t="e">
        <f>IF(ISERROR($AY356),VLOOKUP($BB356,Entf,24,FALSE),VLOOKUP($BB356,Entm,25,FALSE))</f>
        <v>#N/A</v>
      </c>
      <c r="CD356" s="369"/>
      <c r="CE356" s="369"/>
      <c r="CF356" s="369"/>
      <c r="CG356" s="370"/>
      <c r="CH356" s="368" t="e">
        <f>IF(ISERROR($AY356),VLOOKUP($BB356,Entf,31,FALSE),VLOOKUP($BB356,Entm,32,FALSE))</f>
        <v>#N/A</v>
      </c>
      <c r="CI356" s="369"/>
      <c r="CJ356" s="369"/>
      <c r="CK356" s="370"/>
      <c r="CL356" s="368" t="e">
        <f>IF(ISERROR($AY356),VLOOKUP($BB356,Entf,34,FALSE),VLOOKUP($BB356,Entm,35,FALSE))</f>
        <v>#N/A</v>
      </c>
      <c r="CM356" s="369"/>
      <c r="CN356" s="369"/>
      <c r="CO356" s="370"/>
    </row>
    <row r="357" spans="54:93" ht="12" customHeight="1">
      <c r="BB357" s="373"/>
      <c r="BC357" s="374"/>
      <c r="BD357" s="373"/>
      <c r="BE357" s="376"/>
      <c r="BF357" s="374"/>
      <c r="BG357" s="377" t="e">
        <f>IF(ISERROR($AY356),VLOOKUP($BB356,Entf,7,FALSE),VLOOKUP($BB356,Entm,8,FALSE))</f>
        <v>#N/A</v>
      </c>
      <c r="BH357" s="378"/>
      <c r="BI357" s="378"/>
      <c r="BJ357" s="378"/>
      <c r="BK357" s="378"/>
      <c r="BL357" s="379"/>
      <c r="BM357" s="373"/>
      <c r="BN357" s="374"/>
      <c r="BO357" s="380" t="e">
        <f>IF(ISERROR($AY356),VLOOKUP($BB356,Entf,9,FALSE),VLOOKUP($BB356,Entm,10,FALSE))</f>
        <v>#N/A</v>
      </c>
      <c r="BP357" s="381"/>
      <c r="BQ357" s="381"/>
      <c r="BR357" s="382"/>
      <c r="BS357" s="383" t="e">
        <f>IF(ISERROR($AY356),VLOOKUP($BB356,Entf,16,FALSE),VLOOKUP($BB356,Entm,17,FALSE))</f>
        <v>#N/A</v>
      </c>
      <c r="BT357" s="384"/>
      <c r="BU357" s="384"/>
      <c r="BV357" s="384"/>
      <c r="BW357" s="385"/>
      <c r="BX357" s="383" t="e">
        <f>IF(ISERROR($AY356),VLOOKUP($BB356,Entf,23,FALSE),VLOOKUP($BB356,Entm,24,FALSE))</f>
        <v>#N/A</v>
      </c>
      <c r="BY357" s="384"/>
      <c r="BZ357" s="384"/>
      <c r="CA357" s="384"/>
      <c r="CB357" s="385"/>
      <c r="CC357" s="383" t="e">
        <f>IF(ISERROR($AY356),VLOOKUP($BB356,Entf,30,FALSE),VLOOKUP($BB356,Entm,31,FALSE))</f>
        <v>#N/A</v>
      </c>
      <c r="CD357" s="384"/>
      <c r="CE357" s="384"/>
      <c r="CF357" s="384"/>
      <c r="CG357" s="385"/>
      <c r="CH357" s="383" t="e">
        <f>IF(ISERROR($AY356),VLOOKUP($BB356,Entf,33,FALSE),VLOOKUP($BB356,Entm,34,FALSE))</f>
        <v>#N/A</v>
      </c>
      <c r="CI357" s="384"/>
      <c r="CJ357" s="384"/>
      <c r="CK357" s="385"/>
      <c r="CL357" s="383" t="e">
        <f>IF(ISERROR($AY356),VLOOKUP($BB356,Entf,36,FALSE),VLOOKUP($BB356,Entm,37,FALSE))</f>
        <v>#N/A</v>
      </c>
      <c r="CM357" s="384"/>
      <c r="CN357" s="384"/>
      <c r="CO357" s="385"/>
    </row>
    <row r="358" spans="54:75" ht="12" customHeight="1">
      <c r="BB358" s="352" t="s">
        <v>227</v>
      </c>
      <c r="BC358" s="353" t="s">
        <v>228</v>
      </c>
      <c r="BD358" s="353"/>
      <c r="BE358" s="354">
        <f>BE309</f>
        <v>0</v>
      </c>
      <c r="BF358" s="355"/>
      <c r="BG358" s="355"/>
      <c r="BH358" s="355"/>
      <c r="BI358" s="355"/>
      <c r="BJ358" s="355"/>
      <c r="BK358" s="355"/>
      <c r="BL358" s="356"/>
      <c r="BM358" s="353" t="s">
        <v>229</v>
      </c>
      <c r="BN358" s="353"/>
      <c r="BO358" s="354">
        <f>BO309</f>
        <v>0</v>
      </c>
      <c r="BP358" s="355"/>
      <c r="BQ358" s="355"/>
      <c r="BR358" s="355"/>
      <c r="BS358" s="355"/>
      <c r="BT358" s="355"/>
      <c r="BU358" s="355"/>
      <c r="BV358" s="355"/>
      <c r="BW358" s="356"/>
    </row>
    <row r="359" spans="54:75" ht="12" customHeight="1">
      <c r="BB359" s="352"/>
      <c r="BC359" s="353"/>
      <c r="BD359" s="353"/>
      <c r="BE359" s="357"/>
      <c r="BF359" s="358"/>
      <c r="BG359" s="358"/>
      <c r="BH359" s="358"/>
      <c r="BI359" s="358"/>
      <c r="BJ359" s="358"/>
      <c r="BK359" s="358"/>
      <c r="BL359" s="359"/>
      <c r="BM359" s="353"/>
      <c r="BN359" s="353"/>
      <c r="BO359" s="357"/>
      <c r="BP359" s="358"/>
      <c r="BQ359" s="358"/>
      <c r="BR359" s="358"/>
      <c r="BS359" s="358"/>
      <c r="BT359" s="358"/>
      <c r="BU359" s="358"/>
      <c r="BV359" s="358"/>
      <c r="BW359" s="359"/>
    </row>
    <row r="360" spans="54:75" ht="12" customHeight="1">
      <c r="BB360" s="352"/>
      <c r="BC360" s="353" t="s">
        <v>230</v>
      </c>
      <c r="BD360" s="353"/>
      <c r="BE360" s="354">
        <f>BE311</f>
        <v>0</v>
      </c>
      <c r="BF360" s="355"/>
      <c r="BG360" s="355"/>
      <c r="BH360" s="355"/>
      <c r="BI360" s="355"/>
      <c r="BJ360" s="355"/>
      <c r="BK360" s="355"/>
      <c r="BL360" s="356"/>
      <c r="BM360" s="353" t="s">
        <v>231</v>
      </c>
      <c r="BN360" s="353"/>
      <c r="BO360" s="354">
        <f>BO311</f>
        <v>0</v>
      </c>
      <c r="BP360" s="355"/>
      <c r="BQ360" s="355"/>
      <c r="BR360" s="355"/>
      <c r="BS360" s="355"/>
      <c r="BT360" s="355"/>
      <c r="BU360" s="355"/>
      <c r="BV360" s="355"/>
      <c r="BW360" s="356"/>
    </row>
    <row r="361" spans="54:75" ht="12" customHeight="1">
      <c r="BB361" s="352"/>
      <c r="BC361" s="353"/>
      <c r="BD361" s="353"/>
      <c r="BE361" s="357"/>
      <c r="BF361" s="358"/>
      <c r="BG361" s="358"/>
      <c r="BH361" s="358"/>
      <c r="BI361" s="358"/>
      <c r="BJ361" s="358"/>
      <c r="BK361" s="358"/>
      <c r="BL361" s="359"/>
      <c r="BM361" s="353"/>
      <c r="BN361" s="353"/>
      <c r="BO361" s="357"/>
      <c r="BP361" s="358"/>
      <c r="BQ361" s="358"/>
      <c r="BR361" s="358"/>
      <c r="BS361" s="358"/>
      <c r="BT361" s="358"/>
      <c r="BU361" s="358"/>
      <c r="BV361" s="358"/>
      <c r="BW361" s="359"/>
    </row>
    <row r="362" ht="12" customHeight="1"/>
  </sheetData>
  <sheetProtection password="9E87" sheet="1" selectLockedCells="1"/>
  <mergeCells count="2729">
    <mergeCell ref="BB358:BB361"/>
    <mergeCell ref="BC358:BD359"/>
    <mergeCell ref="BE358:BL359"/>
    <mergeCell ref="BM358:BN359"/>
    <mergeCell ref="BO358:BW359"/>
    <mergeCell ref="BC360:BD361"/>
    <mergeCell ref="BE360:BL361"/>
    <mergeCell ref="BM360:BN361"/>
    <mergeCell ref="BO360:BW361"/>
    <mergeCell ref="CL356:CO356"/>
    <mergeCell ref="BG357:BL357"/>
    <mergeCell ref="BO357:BR357"/>
    <mergeCell ref="BS357:BW357"/>
    <mergeCell ref="BX357:CB357"/>
    <mergeCell ref="CC357:CG357"/>
    <mergeCell ref="CH357:CK357"/>
    <mergeCell ref="CL357:CO357"/>
    <mergeCell ref="CL355:CO355"/>
    <mergeCell ref="BB356:BC357"/>
    <mergeCell ref="BD356:BF357"/>
    <mergeCell ref="BG356:BL356"/>
    <mergeCell ref="BM356:BN357"/>
    <mergeCell ref="BO356:BR356"/>
    <mergeCell ref="BS356:BW356"/>
    <mergeCell ref="BX356:CB356"/>
    <mergeCell ref="CC356:CG356"/>
    <mergeCell ref="CH356:CK356"/>
    <mergeCell ref="BX354:CB354"/>
    <mergeCell ref="CC354:CG354"/>
    <mergeCell ref="CH354:CK354"/>
    <mergeCell ref="CL354:CO354"/>
    <mergeCell ref="BG355:BL355"/>
    <mergeCell ref="BO355:BR355"/>
    <mergeCell ref="BS355:BW355"/>
    <mergeCell ref="BX355:CB355"/>
    <mergeCell ref="CC355:CG355"/>
    <mergeCell ref="CH355:CK355"/>
    <mergeCell ref="BB354:BC355"/>
    <mergeCell ref="BD354:BF355"/>
    <mergeCell ref="BG354:BL354"/>
    <mergeCell ref="BM354:BN355"/>
    <mergeCell ref="BO354:BR354"/>
    <mergeCell ref="BS354:BW354"/>
    <mergeCell ref="CL352:CO352"/>
    <mergeCell ref="BG353:BL353"/>
    <mergeCell ref="BO353:BR353"/>
    <mergeCell ref="BS353:BW353"/>
    <mergeCell ref="BX353:CB353"/>
    <mergeCell ref="CC353:CG353"/>
    <mergeCell ref="CH353:CK353"/>
    <mergeCell ref="CL353:CO353"/>
    <mergeCell ref="CL351:CO351"/>
    <mergeCell ref="BB352:BC353"/>
    <mergeCell ref="BD352:BF353"/>
    <mergeCell ref="BG352:BL352"/>
    <mergeCell ref="BM352:BN353"/>
    <mergeCell ref="BO352:BR352"/>
    <mergeCell ref="BS352:BW352"/>
    <mergeCell ref="BX352:CB352"/>
    <mergeCell ref="CC352:CG352"/>
    <mergeCell ref="CH352:CK352"/>
    <mergeCell ref="BX350:CB350"/>
    <mergeCell ref="CC350:CG350"/>
    <mergeCell ref="CH350:CK350"/>
    <mergeCell ref="CL350:CO350"/>
    <mergeCell ref="BG351:BL351"/>
    <mergeCell ref="BO351:BR351"/>
    <mergeCell ref="BS351:BW351"/>
    <mergeCell ref="BX351:CB351"/>
    <mergeCell ref="CC351:CG351"/>
    <mergeCell ref="CH351:CK351"/>
    <mergeCell ref="BB350:BC351"/>
    <mergeCell ref="BD350:BF351"/>
    <mergeCell ref="BG350:BL350"/>
    <mergeCell ref="BM350:BN351"/>
    <mergeCell ref="BO350:BR350"/>
    <mergeCell ref="BS350:BW350"/>
    <mergeCell ref="CL348:CO348"/>
    <mergeCell ref="BG349:BL349"/>
    <mergeCell ref="BO349:BR349"/>
    <mergeCell ref="BS349:BW349"/>
    <mergeCell ref="BX349:CB349"/>
    <mergeCell ref="CC349:CG349"/>
    <mergeCell ref="CH349:CK349"/>
    <mergeCell ref="CL349:CO349"/>
    <mergeCell ref="CL347:CO347"/>
    <mergeCell ref="BB348:BC349"/>
    <mergeCell ref="BD348:BF349"/>
    <mergeCell ref="BG348:BL348"/>
    <mergeCell ref="BM348:BN349"/>
    <mergeCell ref="BO348:BR348"/>
    <mergeCell ref="BS348:BW348"/>
    <mergeCell ref="BX348:CB348"/>
    <mergeCell ref="CC348:CG348"/>
    <mergeCell ref="CH348:CK348"/>
    <mergeCell ref="BX346:CB346"/>
    <mergeCell ref="CC346:CG346"/>
    <mergeCell ref="CH346:CK346"/>
    <mergeCell ref="CL346:CO346"/>
    <mergeCell ref="BG347:BL347"/>
    <mergeCell ref="BO347:BR347"/>
    <mergeCell ref="BS347:BW347"/>
    <mergeCell ref="BX347:CB347"/>
    <mergeCell ref="CC347:CG347"/>
    <mergeCell ref="CH347:CK347"/>
    <mergeCell ref="BB346:BC347"/>
    <mergeCell ref="BD346:BF347"/>
    <mergeCell ref="BG346:BL346"/>
    <mergeCell ref="BM346:BN347"/>
    <mergeCell ref="BO346:BR346"/>
    <mergeCell ref="BS346:BW346"/>
    <mergeCell ref="CL344:CO344"/>
    <mergeCell ref="BG345:BL345"/>
    <mergeCell ref="BO345:BR345"/>
    <mergeCell ref="BS345:BW345"/>
    <mergeCell ref="BX345:CB345"/>
    <mergeCell ref="CC345:CG345"/>
    <mergeCell ref="CH345:CK345"/>
    <mergeCell ref="CL345:CO345"/>
    <mergeCell ref="CL343:CO343"/>
    <mergeCell ref="BB344:BC345"/>
    <mergeCell ref="BD344:BF345"/>
    <mergeCell ref="BG344:BL344"/>
    <mergeCell ref="BM344:BN345"/>
    <mergeCell ref="BO344:BR344"/>
    <mergeCell ref="BS344:BW344"/>
    <mergeCell ref="BX344:CB344"/>
    <mergeCell ref="CC344:CG344"/>
    <mergeCell ref="CH344:CK344"/>
    <mergeCell ref="BX342:CB342"/>
    <mergeCell ref="CC342:CG342"/>
    <mergeCell ref="CH342:CK342"/>
    <mergeCell ref="CL342:CO342"/>
    <mergeCell ref="BG343:BL343"/>
    <mergeCell ref="BO343:BR343"/>
    <mergeCell ref="BS343:BW343"/>
    <mergeCell ref="BX343:CB343"/>
    <mergeCell ref="CC343:CG343"/>
    <mergeCell ref="CH343:CK343"/>
    <mergeCell ref="BB342:BC343"/>
    <mergeCell ref="BD342:BF343"/>
    <mergeCell ref="BG342:BL342"/>
    <mergeCell ref="BM342:BN343"/>
    <mergeCell ref="BO342:BR342"/>
    <mergeCell ref="BS342:BW342"/>
    <mergeCell ref="CL340:CO340"/>
    <mergeCell ref="BG341:BL341"/>
    <mergeCell ref="BO341:BR341"/>
    <mergeCell ref="BS341:BW341"/>
    <mergeCell ref="BX341:CB341"/>
    <mergeCell ref="CC341:CG341"/>
    <mergeCell ref="CH341:CK341"/>
    <mergeCell ref="CL341:CO341"/>
    <mergeCell ref="CL339:CO339"/>
    <mergeCell ref="BB340:BC341"/>
    <mergeCell ref="BD340:BF341"/>
    <mergeCell ref="BG340:BL340"/>
    <mergeCell ref="BM340:BN341"/>
    <mergeCell ref="BO340:BR340"/>
    <mergeCell ref="BS340:BW340"/>
    <mergeCell ref="BX340:CB340"/>
    <mergeCell ref="CC340:CG340"/>
    <mergeCell ref="CH340:CK340"/>
    <mergeCell ref="BX338:CB338"/>
    <mergeCell ref="CC338:CG338"/>
    <mergeCell ref="CH338:CK338"/>
    <mergeCell ref="CL338:CO338"/>
    <mergeCell ref="BG339:BL339"/>
    <mergeCell ref="BO339:BR339"/>
    <mergeCell ref="BS339:BW339"/>
    <mergeCell ref="BX339:CB339"/>
    <mergeCell ref="CC339:CG339"/>
    <mergeCell ref="CH339:CK339"/>
    <mergeCell ref="BB338:BC339"/>
    <mergeCell ref="BD338:BF339"/>
    <mergeCell ref="BG338:BL338"/>
    <mergeCell ref="BM338:BN339"/>
    <mergeCell ref="BO338:BR338"/>
    <mergeCell ref="BS338:BW338"/>
    <mergeCell ref="CL336:CO336"/>
    <mergeCell ref="BG337:BL337"/>
    <mergeCell ref="BO337:BR337"/>
    <mergeCell ref="BS337:BW337"/>
    <mergeCell ref="BX337:CB337"/>
    <mergeCell ref="CC337:CG337"/>
    <mergeCell ref="CH337:CK337"/>
    <mergeCell ref="CL337:CO337"/>
    <mergeCell ref="CL335:CO335"/>
    <mergeCell ref="BB336:BC337"/>
    <mergeCell ref="BD336:BF337"/>
    <mergeCell ref="BG336:BL336"/>
    <mergeCell ref="BM336:BN337"/>
    <mergeCell ref="BO336:BR336"/>
    <mergeCell ref="BS336:BW336"/>
    <mergeCell ref="BX336:CB336"/>
    <mergeCell ref="CC336:CG336"/>
    <mergeCell ref="CH336:CK336"/>
    <mergeCell ref="BX334:CB334"/>
    <mergeCell ref="CC334:CG334"/>
    <mergeCell ref="CH334:CK334"/>
    <mergeCell ref="CL334:CO334"/>
    <mergeCell ref="BG335:BL335"/>
    <mergeCell ref="BO335:BR335"/>
    <mergeCell ref="BS335:BW335"/>
    <mergeCell ref="BX335:CB335"/>
    <mergeCell ref="CC335:CG335"/>
    <mergeCell ref="CH335:CK335"/>
    <mergeCell ref="BB334:BC335"/>
    <mergeCell ref="BD334:BF335"/>
    <mergeCell ref="BG334:BL334"/>
    <mergeCell ref="BM334:BN335"/>
    <mergeCell ref="BO334:BR334"/>
    <mergeCell ref="BS334:BW334"/>
    <mergeCell ref="CL332:CO332"/>
    <mergeCell ref="BG333:BL333"/>
    <mergeCell ref="BO333:BR333"/>
    <mergeCell ref="BS333:BW333"/>
    <mergeCell ref="BX333:CB333"/>
    <mergeCell ref="CC333:CG333"/>
    <mergeCell ref="CH333:CK333"/>
    <mergeCell ref="CL333:CO333"/>
    <mergeCell ref="CL331:CO331"/>
    <mergeCell ref="BB332:BC333"/>
    <mergeCell ref="BD332:BF333"/>
    <mergeCell ref="BG332:BL332"/>
    <mergeCell ref="BM332:BN333"/>
    <mergeCell ref="BO332:BR332"/>
    <mergeCell ref="BS332:BW332"/>
    <mergeCell ref="BX332:CB332"/>
    <mergeCell ref="CC332:CG332"/>
    <mergeCell ref="CH332:CK332"/>
    <mergeCell ref="BX330:CB330"/>
    <mergeCell ref="CC330:CG330"/>
    <mergeCell ref="CH330:CK330"/>
    <mergeCell ref="CL330:CO330"/>
    <mergeCell ref="BG331:BL331"/>
    <mergeCell ref="BO331:BR331"/>
    <mergeCell ref="BS331:BW331"/>
    <mergeCell ref="BX331:CB331"/>
    <mergeCell ref="CC331:CG331"/>
    <mergeCell ref="CH331:CK331"/>
    <mergeCell ref="BB330:BC331"/>
    <mergeCell ref="BD330:BF331"/>
    <mergeCell ref="BG330:BL330"/>
    <mergeCell ref="BM330:BN331"/>
    <mergeCell ref="BO330:BR330"/>
    <mergeCell ref="BS330:BW330"/>
    <mergeCell ref="CL328:CO328"/>
    <mergeCell ref="BG329:BL329"/>
    <mergeCell ref="BO329:BR329"/>
    <mergeCell ref="BS329:BW329"/>
    <mergeCell ref="BX329:CB329"/>
    <mergeCell ref="CC329:CG329"/>
    <mergeCell ref="CH329:CK329"/>
    <mergeCell ref="CL329:CO329"/>
    <mergeCell ref="CL327:CO327"/>
    <mergeCell ref="BB328:BC329"/>
    <mergeCell ref="BD328:BF329"/>
    <mergeCell ref="BG328:BL328"/>
    <mergeCell ref="BM328:BN329"/>
    <mergeCell ref="BO328:BR328"/>
    <mergeCell ref="BS328:BW328"/>
    <mergeCell ref="BX328:CB328"/>
    <mergeCell ref="CC328:CG328"/>
    <mergeCell ref="CH328:CK328"/>
    <mergeCell ref="BX326:CB326"/>
    <mergeCell ref="CC326:CG326"/>
    <mergeCell ref="CH326:CK326"/>
    <mergeCell ref="CL326:CO326"/>
    <mergeCell ref="BG327:BL327"/>
    <mergeCell ref="BO327:BR327"/>
    <mergeCell ref="BS327:BW327"/>
    <mergeCell ref="BX327:CB327"/>
    <mergeCell ref="CC327:CG327"/>
    <mergeCell ref="CH327:CK327"/>
    <mergeCell ref="BB326:BC327"/>
    <mergeCell ref="BD326:BF327"/>
    <mergeCell ref="BG326:BL326"/>
    <mergeCell ref="BM326:BN327"/>
    <mergeCell ref="BO326:BR326"/>
    <mergeCell ref="BS326:BW326"/>
    <mergeCell ref="CL324:CO324"/>
    <mergeCell ref="BG325:BL325"/>
    <mergeCell ref="BO325:BR325"/>
    <mergeCell ref="BS325:BW325"/>
    <mergeCell ref="BX325:CB325"/>
    <mergeCell ref="CC325:CG325"/>
    <mergeCell ref="CH325:CK325"/>
    <mergeCell ref="CL325:CO325"/>
    <mergeCell ref="CL323:CO323"/>
    <mergeCell ref="BB324:BC325"/>
    <mergeCell ref="BD324:BF325"/>
    <mergeCell ref="BG324:BL324"/>
    <mergeCell ref="BM324:BN325"/>
    <mergeCell ref="BO324:BR324"/>
    <mergeCell ref="BS324:BW324"/>
    <mergeCell ref="BX324:CB324"/>
    <mergeCell ref="CC324:CG324"/>
    <mergeCell ref="CH324:CK324"/>
    <mergeCell ref="BX322:CB322"/>
    <mergeCell ref="CC322:CG322"/>
    <mergeCell ref="CH322:CK322"/>
    <mergeCell ref="CL322:CO322"/>
    <mergeCell ref="BG323:BL323"/>
    <mergeCell ref="BO323:BR323"/>
    <mergeCell ref="BS323:BW323"/>
    <mergeCell ref="BX323:CB323"/>
    <mergeCell ref="CC323:CG323"/>
    <mergeCell ref="CH323:CK323"/>
    <mergeCell ref="BB322:BC323"/>
    <mergeCell ref="BD322:BF323"/>
    <mergeCell ref="BG322:BL322"/>
    <mergeCell ref="BM322:BN323"/>
    <mergeCell ref="BO322:BR322"/>
    <mergeCell ref="BS322:BW322"/>
    <mergeCell ref="CL320:CO320"/>
    <mergeCell ref="BG321:BL321"/>
    <mergeCell ref="BO321:BR321"/>
    <mergeCell ref="BS321:BW321"/>
    <mergeCell ref="BX321:CB321"/>
    <mergeCell ref="CC321:CG321"/>
    <mergeCell ref="CH321:CK321"/>
    <mergeCell ref="CL321:CO321"/>
    <mergeCell ref="CL319:CO319"/>
    <mergeCell ref="BB320:BC321"/>
    <mergeCell ref="BD320:BF321"/>
    <mergeCell ref="BG320:BL320"/>
    <mergeCell ref="BM320:BN321"/>
    <mergeCell ref="BO320:BR320"/>
    <mergeCell ref="BS320:BW320"/>
    <mergeCell ref="BX320:CB320"/>
    <mergeCell ref="CC320:CG320"/>
    <mergeCell ref="CH320:CK320"/>
    <mergeCell ref="BX318:CB318"/>
    <mergeCell ref="CC318:CG318"/>
    <mergeCell ref="CH318:CK318"/>
    <mergeCell ref="CL318:CO318"/>
    <mergeCell ref="BG319:BL319"/>
    <mergeCell ref="BO319:BR319"/>
    <mergeCell ref="BS319:BW319"/>
    <mergeCell ref="BX319:CB319"/>
    <mergeCell ref="CC319:CG319"/>
    <mergeCell ref="CH319:CK319"/>
    <mergeCell ref="BB318:BC319"/>
    <mergeCell ref="BD318:BF319"/>
    <mergeCell ref="BG318:BL318"/>
    <mergeCell ref="BM318:BN319"/>
    <mergeCell ref="BO318:BR318"/>
    <mergeCell ref="BS318:BW318"/>
    <mergeCell ref="CL316:CO316"/>
    <mergeCell ref="BG317:BL317"/>
    <mergeCell ref="BO317:BR317"/>
    <mergeCell ref="BS317:BW317"/>
    <mergeCell ref="BX317:CB317"/>
    <mergeCell ref="CC317:CG317"/>
    <mergeCell ref="CH317:CK317"/>
    <mergeCell ref="CL317:CO317"/>
    <mergeCell ref="CL315:CO315"/>
    <mergeCell ref="BB316:BC317"/>
    <mergeCell ref="BD316:BF317"/>
    <mergeCell ref="BG316:BL316"/>
    <mergeCell ref="BM316:BN317"/>
    <mergeCell ref="BO316:BR316"/>
    <mergeCell ref="BS316:BW316"/>
    <mergeCell ref="BX316:CB316"/>
    <mergeCell ref="CC316:CG316"/>
    <mergeCell ref="CH316:CK316"/>
    <mergeCell ref="BX314:CB314"/>
    <mergeCell ref="CC314:CG314"/>
    <mergeCell ref="CH314:CK314"/>
    <mergeCell ref="CL314:CO314"/>
    <mergeCell ref="BG315:BL315"/>
    <mergeCell ref="BO315:BR315"/>
    <mergeCell ref="BS315:BW315"/>
    <mergeCell ref="BX315:CB315"/>
    <mergeCell ref="CC315:CG315"/>
    <mergeCell ref="CH315:CK315"/>
    <mergeCell ref="BB314:BC315"/>
    <mergeCell ref="BD314:BF315"/>
    <mergeCell ref="BG314:BL314"/>
    <mergeCell ref="BM314:BN315"/>
    <mergeCell ref="BO314:BR314"/>
    <mergeCell ref="BS314:BW314"/>
    <mergeCell ref="BB309:BB312"/>
    <mergeCell ref="BC309:BD310"/>
    <mergeCell ref="BE309:BL310"/>
    <mergeCell ref="BM309:BN310"/>
    <mergeCell ref="BO309:BW310"/>
    <mergeCell ref="BC311:BD312"/>
    <mergeCell ref="BE311:BL312"/>
    <mergeCell ref="BM311:BN312"/>
    <mergeCell ref="BO311:BW312"/>
    <mergeCell ref="CL307:CO307"/>
    <mergeCell ref="BG308:BL308"/>
    <mergeCell ref="BO308:BR308"/>
    <mergeCell ref="BS308:BW308"/>
    <mergeCell ref="BX308:CB308"/>
    <mergeCell ref="CC308:CG308"/>
    <mergeCell ref="CH308:CK308"/>
    <mergeCell ref="CL308:CO308"/>
    <mergeCell ref="CL306:CO306"/>
    <mergeCell ref="BB307:BC308"/>
    <mergeCell ref="BD307:BF308"/>
    <mergeCell ref="BG307:BL307"/>
    <mergeCell ref="BM307:BN308"/>
    <mergeCell ref="BO307:BR307"/>
    <mergeCell ref="BS307:BW307"/>
    <mergeCell ref="BX307:CB307"/>
    <mergeCell ref="CC307:CG307"/>
    <mergeCell ref="CH307:CK307"/>
    <mergeCell ref="BX305:CB305"/>
    <mergeCell ref="CC305:CG305"/>
    <mergeCell ref="CH305:CK305"/>
    <mergeCell ref="CL305:CO305"/>
    <mergeCell ref="BG306:BL306"/>
    <mergeCell ref="BO306:BR306"/>
    <mergeCell ref="BS306:BW306"/>
    <mergeCell ref="BX306:CB306"/>
    <mergeCell ref="CC306:CG306"/>
    <mergeCell ref="CH306:CK306"/>
    <mergeCell ref="BB305:BC306"/>
    <mergeCell ref="BD305:BF306"/>
    <mergeCell ref="BG305:BL305"/>
    <mergeCell ref="BM305:BN306"/>
    <mergeCell ref="BO305:BR305"/>
    <mergeCell ref="BS305:BW305"/>
    <mergeCell ref="CL303:CO303"/>
    <mergeCell ref="BG304:BL304"/>
    <mergeCell ref="BO304:BR304"/>
    <mergeCell ref="BS304:BW304"/>
    <mergeCell ref="BX304:CB304"/>
    <mergeCell ref="CC304:CG304"/>
    <mergeCell ref="CH304:CK304"/>
    <mergeCell ref="CL304:CO304"/>
    <mergeCell ref="CL302:CO302"/>
    <mergeCell ref="BB303:BC304"/>
    <mergeCell ref="BD303:BF304"/>
    <mergeCell ref="BG303:BL303"/>
    <mergeCell ref="BM303:BN304"/>
    <mergeCell ref="BO303:BR303"/>
    <mergeCell ref="BS303:BW303"/>
    <mergeCell ref="BX303:CB303"/>
    <mergeCell ref="CC303:CG303"/>
    <mergeCell ref="CH303:CK303"/>
    <mergeCell ref="BX301:CB301"/>
    <mergeCell ref="CC301:CG301"/>
    <mergeCell ref="CH301:CK301"/>
    <mergeCell ref="CL301:CO301"/>
    <mergeCell ref="BG302:BL302"/>
    <mergeCell ref="BO302:BR302"/>
    <mergeCell ref="BS302:BW302"/>
    <mergeCell ref="BX302:CB302"/>
    <mergeCell ref="CC302:CG302"/>
    <mergeCell ref="CH302:CK302"/>
    <mergeCell ref="BB301:BC302"/>
    <mergeCell ref="BD301:BF302"/>
    <mergeCell ref="BG301:BL301"/>
    <mergeCell ref="BM301:BN302"/>
    <mergeCell ref="BO301:BR301"/>
    <mergeCell ref="BS301:BW301"/>
    <mergeCell ref="CL299:CO299"/>
    <mergeCell ref="BG300:BL300"/>
    <mergeCell ref="BO300:BR300"/>
    <mergeCell ref="BS300:BW300"/>
    <mergeCell ref="BX300:CB300"/>
    <mergeCell ref="CC300:CG300"/>
    <mergeCell ref="CH300:CK300"/>
    <mergeCell ref="CL300:CO300"/>
    <mergeCell ref="CL298:CO298"/>
    <mergeCell ref="BB299:BC300"/>
    <mergeCell ref="BD299:BF300"/>
    <mergeCell ref="BG299:BL299"/>
    <mergeCell ref="BM299:BN300"/>
    <mergeCell ref="BO299:BR299"/>
    <mergeCell ref="BS299:BW299"/>
    <mergeCell ref="BX299:CB299"/>
    <mergeCell ref="CC299:CG299"/>
    <mergeCell ref="CH299:CK299"/>
    <mergeCell ref="BX297:CB297"/>
    <mergeCell ref="CC297:CG297"/>
    <mergeCell ref="CH297:CK297"/>
    <mergeCell ref="CL297:CO297"/>
    <mergeCell ref="BG298:BL298"/>
    <mergeCell ref="BO298:BR298"/>
    <mergeCell ref="BS298:BW298"/>
    <mergeCell ref="BX298:CB298"/>
    <mergeCell ref="CC298:CG298"/>
    <mergeCell ref="CH298:CK298"/>
    <mergeCell ref="BB297:BC298"/>
    <mergeCell ref="BD297:BF298"/>
    <mergeCell ref="BG297:BL297"/>
    <mergeCell ref="BM297:BN298"/>
    <mergeCell ref="BO297:BR297"/>
    <mergeCell ref="BS297:BW297"/>
    <mergeCell ref="CL295:CO295"/>
    <mergeCell ref="BG296:BL296"/>
    <mergeCell ref="BO296:BR296"/>
    <mergeCell ref="BS296:BW296"/>
    <mergeCell ref="BX296:CB296"/>
    <mergeCell ref="CC296:CG296"/>
    <mergeCell ref="CH296:CK296"/>
    <mergeCell ref="CL296:CO296"/>
    <mergeCell ref="CL294:CO294"/>
    <mergeCell ref="BB295:BC296"/>
    <mergeCell ref="BD295:BF296"/>
    <mergeCell ref="BG295:BL295"/>
    <mergeCell ref="BM295:BN296"/>
    <mergeCell ref="BO295:BR295"/>
    <mergeCell ref="BS295:BW295"/>
    <mergeCell ref="BX295:CB295"/>
    <mergeCell ref="CC295:CG295"/>
    <mergeCell ref="CH295:CK295"/>
    <mergeCell ref="BX293:CB293"/>
    <mergeCell ref="CC293:CG293"/>
    <mergeCell ref="CH293:CK293"/>
    <mergeCell ref="CL293:CO293"/>
    <mergeCell ref="BG294:BL294"/>
    <mergeCell ref="BO294:BR294"/>
    <mergeCell ref="BS294:BW294"/>
    <mergeCell ref="BX294:CB294"/>
    <mergeCell ref="CC294:CG294"/>
    <mergeCell ref="CH294:CK294"/>
    <mergeCell ref="BB293:BC294"/>
    <mergeCell ref="BD293:BF294"/>
    <mergeCell ref="BG293:BL293"/>
    <mergeCell ref="BM293:BN294"/>
    <mergeCell ref="BO293:BR293"/>
    <mergeCell ref="BS293:BW293"/>
    <mergeCell ref="CL291:CO291"/>
    <mergeCell ref="BG292:BL292"/>
    <mergeCell ref="BO292:BR292"/>
    <mergeCell ref="BS292:BW292"/>
    <mergeCell ref="BX292:CB292"/>
    <mergeCell ref="CC292:CG292"/>
    <mergeCell ref="CH292:CK292"/>
    <mergeCell ref="CL292:CO292"/>
    <mergeCell ref="CL290:CO290"/>
    <mergeCell ref="BB291:BC292"/>
    <mergeCell ref="BD291:BF292"/>
    <mergeCell ref="BG291:BL291"/>
    <mergeCell ref="BM291:BN292"/>
    <mergeCell ref="BO291:BR291"/>
    <mergeCell ref="BS291:BW291"/>
    <mergeCell ref="BX291:CB291"/>
    <mergeCell ref="CC291:CG291"/>
    <mergeCell ref="CH291:CK291"/>
    <mergeCell ref="BX289:CB289"/>
    <mergeCell ref="CC289:CG289"/>
    <mergeCell ref="CH289:CK289"/>
    <mergeCell ref="CL289:CO289"/>
    <mergeCell ref="BG290:BL290"/>
    <mergeCell ref="BO290:BR290"/>
    <mergeCell ref="BS290:BW290"/>
    <mergeCell ref="BX290:CB290"/>
    <mergeCell ref="CC290:CG290"/>
    <mergeCell ref="CH290:CK290"/>
    <mergeCell ref="BB289:BC290"/>
    <mergeCell ref="BD289:BF290"/>
    <mergeCell ref="BG289:BL289"/>
    <mergeCell ref="BM289:BN290"/>
    <mergeCell ref="BO289:BR289"/>
    <mergeCell ref="BS289:BW289"/>
    <mergeCell ref="CL287:CO287"/>
    <mergeCell ref="BG288:BL288"/>
    <mergeCell ref="BO288:BR288"/>
    <mergeCell ref="BS288:BW288"/>
    <mergeCell ref="BX288:CB288"/>
    <mergeCell ref="CC288:CG288"/>
    <mergeCell ref="CH288:CK288"/>
    <mergeCell ref="CL288:CO288"/>
    <mergeCell ref="CL286:CO286"/>
    <mergeCell ref="BB287:BC288"/>
    <mergeCell ref="BD287:BF288"/>
    <mergeCell ref="BG287:BL287"/>
    <mergeCell ref="BM287:BN288"/>
    <mergeCell ref="BO287:BR287"/>
    <mergeCell ref="BS287:BW287"/>
    <mergeCell ref="BX287:CB287"/>
    <mergeCell ref="CC287:CG287"/>
    <mergeCell ref="CH287:CK287"/>
    <mergeCell ref="BX285:CB285"/>
    <mergeCell ref="CC285:CG285"/>
    <mergeCell ref="CH285:CK285"/>
    <mergeCell ref="CL285:CO285"/>
    <mergeCell ref="BG286:BL286"/>
    <mergeCell ref="BO286:BR286"/>
    <mergeCell ref="BS286:BW286"/>
    <mergeCell ref="BX286:CB286"/>
    <mergeCell ref="CC286:CG286"/>
    <mergeCell ref="CH286:CK286"/>
    <mergeCell ref="BB285:BC286"/>
    <mergeCell ref="BD285:BF286"/>
    <mergeCell ref="BG285:BL285"/>
    <mergeCell ref="BM285:BN286"/>
    <mergeCell ref="BO285:BR285"/>
    <mergeCell ref="BS285:BW285"/>
    <mergeCell ref="CL283:CO283"/>
    <mergeCell ref="BG284:BL284"/>
    <mergeCell ref="BO284:BR284"/>
    <mergeCell ref="BS284:BW284"/>
    <mergeCell ref="BX284:CB284"/>
    <mergeCell ref="CC284:CG284"/>
    <mergeCell ref="CH284:CK284"/>
    <mergeCell ref="CL284:CO284"/>
    <mergeCell ref="CL282:CO282"/>
    <mergeCell ref="BB283:BC284"/>
    <mergeCell ref="BD283:BF284"/>
    <mergeCell ref="BG283:BL283"/>
    <mergeCell ref="BM283:BN284"/>
    <mergeCell ref="BO283:BR283"/>
    <mergeCell ref="BS283:BW283"/>
    <mergeCell ref="BX283:CB283"/>
    <mergeCell ref="CC283:CG283"/>
    <mergeCell ref="CH283:CK283"/>
    <mergeCell ref="BX281:CB281"/>
    <mergeCell ref="CC281:CG281"/>
    <mergeCell ref="CH281:CK281"/>
    <mergeCell ref="CL281:CO281"/>
    <mergeCell ref="BG282:BL282"/>
    <mergeCell ref="BO282:BR282"/>
    <mergeCell ref="BS282:BW282"/>
    <mergeCell ref="BX282:CB282"/>
    <mergeCell ref="CC282:CG282"/>
    <mergeCell ref="CH282:CK282"/>
    <mergeCell ref="BB281:BC282"/>
    <mergeCell ref="BD281:BF282"/>
    <mergeCell ref="BG281:BL281"/>
    <mergeCell ref="BM281:BN282"/>
    <mergeCell ref="BO281:BR281"/>
    <mergeCell ref="BS281:BW281"/>
    <mergeCell ref="CL279:CO279"/>
    <mergeCell ref="BG280:BL280"/>
    <mergeCell ref="BO280:BR280"/>
    <mergeCell ref="BS280:BW280"/>
    <mergeCell ref="BX280:CB280"/>
    <mergeCell ref="CC280:CG280"/>
    <mergeCell ref="CH280:CK280"/>
    <mergeCell ref="CL280:CO280"/>
    <mergeCell ref="CL278:CO278"/>
    <mergeCell ref="BB279:BC280"/>
    <mergeCell ref="BD279:BF280"/>
    <mergeCell ref="BG279:BL279"/>
    <mergeCell ref="BM279:BN280"/>
    <mergeCell ref="BO279:BR279"/>
    <mergeCell ref="BS279:BW279"/>
    <mergeCell ref="BX279:CB279"/>
    <mergeCell ref="CC279:CG279"/>
    <mergeCell ref="CH279:CK279"/>
    <mergeCell ref="BX277:CB277"/>
    <mergeCell ref="CC277:CG277"/>
    <mergeCell ref="CH277:CK277"/>
    <mergeCell ref="CL277:CO277"/>
    <mergeCell ref="BG278:BL278"/>
    <mergeCell ref="BO278:BR278"/>
    <mergeCell ref="BS278:BW278"/>
    <mergeCell ref="BX278:CB278"/>
    <mergeCell ref="CC278:CG278"/>
    <mergeCell ref="CH278:CK278"/>
    <mergeCell ref="BB277:BC278"/>
    <mergeCell ref="BD277:BF278"/>
    <mergeCell ref="BG277:BL277"/>
    <mergeCell ref="BM277:BN278"/>
    <mergeCell ref="BO277:BR277"/>
    <mergeCell ref="BS277:BW277"/>
    <mergeCell ref="CL275:CO275"/>
    <mergeCell ref="BG276:BL276"/>
    <mergeCell ref="BO276:BR276"/>
    <mergeCell ref="BS276:BW276"/>
    <mergeCell ref="BX276:CB276"/>
    <mergeCell ref="CC276:CG276"/>
    <mergeCell ref="CH276:CK276"/>
    <mergeCell ref="CL276:CO276"/>
    <mergeCell ref="CL274:CO274"/>
    <mergeCell ref="BB275:BC276"/>
    <mergeCell ref="BD275:BF276"/>
    <mergeCell ref="BG275:BL275"/>
    <mergeCell ref="BM275:BN276"/>
    <mergeCell ref="BO275:BR275"/>
    <mergeCell ref="BS275:BW275"/>
    <mergeCell ref="BX275:CB275"/>
    <mergeCell ref="CC275:CG275"/>
    <mergeCell ref="CH275:CK275"/>
    <mergeCell ref="BX273:CB273"/>
    <mergeCell ref="CC273:CG273"/>
    <mergeCell ref="CH273:CK273"/>
    <mergeCell ref="CL273:CO273"/>
    <mergeCell ref="BG274:BL274"/>
    <mergeCell ref="BO274:BR274"/>
    <mergeCell ref="BS274:BW274"/>
    <mergeCell ref="BX274:CB274"/>
    <mergeCell ref="CC274:CG274"/>
    <mergeCell ref="CH274:CK274"/>
    <mergeCell ref="BB273:BC274"/>
    <mergeCell ref="BD273:BF274"/>
    <mergeCell ref="BG273:BL273"/>
    <mergeCell ref="BM273:BN274"/>
    <mergeCell ref="BO273:BR273"/>
    <mergeCell ref="BS273:BW273"/>
    <mergeCell ref="CL271:CO271"/>
    <mergeCell ref="BG272:BL272"/>
    <mergeCell ref="BO272:BR272"/>
    <mergeCell ref="BS272:BW272"/>
    <mergeCell ref="BX272:CB272"/>
    <mergeCell ref="CC272:CG272"/>
    <mergeCell ref="CH272:CK272"/>
    <mergeCell ref="CL272:CO272"/>
    <mergeCell ref="CL270:CO270"/>
    <mergeCell ref="BB271:BC272"/>
    <mergeCell ref="BD271:BF272"/>
    <mergeCell ref="BG271:BL271"/>
    <mergeCell ref="BM271:BN272"/>
    <mergeCell ref="BO271:BR271"/>
    <mergeCell ref="BS271:BW271"/>
    <mergeCell ref="BX271:CB271"/>
    <mergeCell ref="CC271:CG271"/>
    <mergeCell ref="CH271:CK271"/>
    <mergeCell ref="BX269:CB269"/>
    <mergeCell ref="CC269:CG269"/>
    <mergeCell ref="CH269:CK269"/>
    <mergeCell ref="CL269:CO269"/>
    <mergeCell ref="BG270:BL270"/>
    <mergeCell ref="BO270:BR270"/>
    <mergeCell ref="BS270:BW270"/>
    <mergeCell ref="BX270:CB270"/>
    <mergeCell ref="CC270:CG270"/>
    <mergeCell ref="CH270:CK270"/>
    <mergeCell ref="BB269:BC270"/>
    <mergeCell ref="BD269:BF270"/>
    <mergeCell ref="BG269:BL269"/>
    <mergeCell ref="BM269:BN270"/>
    <mergeCell ref="BO269:BR269"/>
    <mergeCell ref="BS269:BW269"/>
    <mergeCell ref="CL267:CO267"/>
    <mergeCell ref="BG268:BL268"/>
    <mergeCell ref="BO268:BR268"/>
    <mergeCell ref="BS268:BW268"/>
    <mergeCell ref="BX268:CB268"/>
    <mergeCell ref="CC268:CG268"/>
    <mergeCell ref="CH268:CK268"/>
    <mergeCell ref="CL268:CO268"/>
    <mergeCell ref="CL266:CO266"/>
    <mergeCell ref="BB267:BC268"/>
    <mergeCell ref="BD267:BF268"/>
    <mergeCell ref="BG267:BL267"/>
    <mergeCell ref="BM267:BN268"/>
    <mergeCell ref="BO267:BR267"/>
    <mergeCell ref="BS267:BW267"/>
    <mergeCell ref="BX267:CB267"/>
    <mergeCell ref="CC267:CG267"/>
    <mergeCell ref="CH267:CK267"/>
    <mergeCell ref="BX265:CB265"/>
    <mergeCell ref="CC265:CG265"/>
    <mergeCell ref="CH265:CK265"/>
    <mergeCell ref="CL265:CO265"/>
    <mergeCell ref="BG266:BL266"/>
    <mergeCell ref="BO266:BR266"/>
    <mergeCell ref="BS266:BW266"/>
    <mergeCell ref="BX266:CB266"/>
    <mergeCell ref="CC266:CG266"/>
    <mergeCell ref="CH266:CK266"/>
    <mergeCell ref="BB265:BC266"/>
    <mergeCell ref="BD265:BF266"/>
    <mergeCell ref="BG265:BL265"/>
    <mergeCell ref="BM265:BN266"/>
    <mergeCell ref="BO265:BR265"/>
    <mergeCell ref="BS265:BW265"/>
    <mergeCell ref="BB260:BB263"/>
    <mergeCell ref="BC260:BD261"/>
    <mergeCell ref="BE260:BL261"/>
    <mergeCell ref="BM260:BN261"/>
    <mergeCell ref="BO260:BW261"/>
    <mergeCell ref="BC262:BD263"/>
    <mergeCell ref="BE262:BL263"/>
    <mergeCell ref="BM262:BN263"/>
    <mergeCell ref="BO262:BW263"/>
    <mergeCell ref="CL258:CO258"/>
    <mergeCell ref="BG259:BL259"/>
    <mergeCell ref="BO259:BR259"/>
    <mergeCell ref="BS259:BW259"/>
    <mergeCell ref="BX259:CB259"/>
    <mergeCell ref="CC259:CG259"/>
    <mergeCell ref="CH259:CK259"/>
    <mergeCell ref="CL259:CO259"/>
    <mergeCell ref="CL257:CO257"/>
    <mergeCell ref="BB258:BC259"/>
    <mergeCell ref="BD258:BF259"/>
    <mergeCell ref="BG258:BL258"/>
    <mergeCell ref="BM258:BN259"/>
    <mergeCell ref="BO258:BR258"/>
    <mergeCell ref="BS258:BW258"/>
    <mergeCell ref="BX258:CB258"/>
    <mergeCell ref="CC258:CG258"/>
    <mergeCell ref="CH258:CK258"/>
    <mergeCell ref="BX256:CB256"/>
    <mergeCell ref="CC256:CG256"/>
    <mergeCell ref="CH256:CK256"/>
    <mergeCell ref="CL256:CO256"/>
    <mergeCell ref="BG257:BL257"/>
    <mergeCell ref="BO257:BR257"/>
    <mergeCell ref="BS257:BW257"/>
    <mergeCell ref="BX257:CB257"/>
    <mergeCell ref="CC257:CG257"/>
    <mergeCell ref="CH257:CK257"/>
    <mergeCell ref="BB256:BC257"/>
    <mergeCell ref="BD256:BF257"/>
    <mergeCell ref="BG256:BL256"/>
    <mergeCell ref="BM256:BN257"/>
    <mergeCell ref="BO256:BR256"/>
    <mergeCell ref="BS256:BW256"/>
    <mergeCell ref="CL254:CO254"/>
    <mergeCell ref="BG255:BL255"/>
    <mergeCell ref="BO255:BR255"/>
    <mergeCell ref="BS255:BW255"/>
    <mergeCell ref="BX255:CB255"/>
    <mergeCell ref="CC255:CG255"/>
    <mergeCell ref="CH255:CK255"/>
    <mergeCell ref="CL255:CO255"/>
    <mergeCell ref="CL253:CO253"/>
    <mergeCell ref="BB254:BC255"/>
    <mergeCell ref="BD254:BF255"/>
    <mergeCell ref="BG254:BL254"/>
    <mergeCell ref="BM254:BN255"/>
    <mergeCell ref="BO254:BR254"/>
    <mergeCell ref="BS254:BW254"/>
    <mergeCell ref="BX254:CB254"/>
    <mergeCell ref="CC254:CG254"/>
    <mergeCell ref="CH254:CK254"/>
    <mergeCell ref="BX252:CB252"/>
    <mergeCell ref="CC252:CG252"/>
    <mergeCell ref="CH252:CK252"/>
    <mergeCell ref="CL252:CO252"/>
    <mergeCell ref="BG253:BL253"/>
    <mergeCell ref="BO253:BR253"/>
    <mergeCell ref="BS253:BW253"/>
    <mergeCell ref="BX253:CB253"/>
    <mergeCell ref="CC253:CG253"/>
    <mergeCell ref="CH253:CK253"/>
    <mergeCell ref="BB252:BC253"/>
    <mergeCell ref="BD252:BF253"/>
    <mergeCell ref="BG252:BL252"/>
    <mergeCell ref="BM252:BN253"/>
    <mergeCell ref="BO252:BR252"/>
    <mergeCell ref="BS252:BW252"/>
    <mergeCell ref="CL250:CO250"/>
    <mergeCell ref="BG251:BL251"/>
    <mergeCell ref="BO251:BR251"/>
    <mergeCell ref="BS251:BW251"/>
    <mergeCell ref="BX251:CB251"/>
    <mergeCell ref="CC251:CG251"/>
    <mergeCell ref="CH251:CK251"/>
    <mergeCell ref="CL251:CO251"/>
    <mergeCell ref="CL249:CO249"/>
    <mergeCell ref="BB250:BC251"/>
    <mergeCell ref="BD250:BF251"/>
    <mergeCell ref="BG250:BL250"/>
    <mergeCell ref="BM250:BN251"/>
    <mergeCell ref="BO250:BR250"/>
    <mergeCell ref="BS250:BW250"/>
    <mergeCell ref="BX250:CB250"/>
    <mergeCell ref="CC250:CG250"/>
    <mergeCell ref="CH250:CK250"/>
    <mergeCell ref="BX248:CB248"/>
    <mergeCell ref="CC248:CG248"/>
    <mergeCell ref="CH248:CK248"/>
    <mergeCell ref="CL248:CO248"/>
    <mergeCell ref="BG249:BL249"/>
    <mergeCell ref="BO249:BR249"/>
    <mergeCell ref="BS249:BW249"/>
    <mergeCell ref="BX249:CB249"/>
    <mergeCell ref="CC249:CG249"/>
    <mergeCell ref="CH249:CK249"/>
    <mergeCell ref="BB248:BC249"/>
    <mergeCell ref="BD248:BF249"/>
    <mergeCell ref="BG248:BL248"/>
    <mergeCell ref="BM248:BN249"/>
    <mergeCell ref="BO248:BR248"/>
    <mergeCell ref="BS248:BW248"/>
    <mergeCell ref="CL246:CO246"/>
    <mergeCell ref="BG247:BL247"/>
    <mergeCell ref="BO247:BR247"/>
    <mergeCell ref="BS247:BW247"/>
    <mergeCell ref="BX247:CB247"/>
    <mergeCell ref="CC247:CG247"/>
    <mergeCell ref="CH247:CK247"/>
    <mergeCell ref="CL247:CO247"/>
    <mergeCell ref="CL245:CO245"/>
    <mergeCell ref="BB246:BC247"/>
    <mergeCell ref="BD246:BF247"/>
    <mergeCell ref="BG246:BL246"/>
    <mergeCell ref="BM246:BN247"/>
    <mergeCell ref="BO246:BR246"/>
    <mergeCell ref="BS246:BW246"/>
    <mergeCell ref="BX246:CB246"/>
    <mergeCell ref="CC246:CG246"/>
    <mergeCell ref="CH246:CK246"/>
    <mergeCell ref="BX244:CB244"/>
    <mergeCell ref="CC244:CG244"/>
    <mergeCell ref="CH244:CK244"/>
    <mergeCell ref="CL244:CO244"/>
    <mergeCell ref="BG245:BL245"/>
    <mergeCell ref="BO245:BR245"/>
    <mergeCell ref="BS245:BW245"/>
    <mergeCell ref="BX245:CB245"/>
    <mergeCell ref="CC245:CG245"/>
    <mergeCell ref="CH245:CK245"/>
    <mergeCell ref="BB244:BC245"/>
    <mergeCell ref="BD244:BF245"/>
    <mergeCell ref="BG244:BL244"/>
    <mergeCell ref="BM244:BN245"/>
    <mergeCell ref="BO244:BR244"/>
    <mergeCell ref="BS244:BW244"/>
    <mergeCell ref="CL242:CO242"/>
    <mergeCell ref="BG243:BL243"/>
    <mergeCell ref="BO243:BR243"/>
    <mergeCell ref="BS243:BW243"/>
    <mergeCell ref="BX243:CB243"/>
    <mergeCell ref="CC243:CG243"/>
    <mergeCell ref="CH243:CK243"/>
    <mergeCell ref="CL243:CO243"/>
    <mergeCell ref="CL241:CO241"/>
    <mergeCell ref="BB242:BC243"/>
    <mergeCell ref="BD242:BF243"/>
    <mergeCell ref="BG242:BL242"/>
    <mergeCell ref="BM242:BN243"/>
    <mergeCell ref="BO242:BR242"/>
    <mergeCell ref="BS242:BW242"/>
    <mergeCell ref="BX242:CB242"/>
    <mergeCell ref="CC242:CG242"/>
    <mergeCell ref="CH242:CK242"/>
    <mergeCell ref="BX240:CB240"/>
    <mergeCell ref="CC240:CG240"/>
    <mergeCell ref="CH240:CK240"/>
    <mergeCell ref="CL240:CO240"/>
    <mergeCell ref="BG241:BL241"/>
    <mergeCell ref="BO241:BR241"/>
    <mergeCell ref="BS241:BW241"/>
    <mergeCell ref="BX241:CB241"/>
    <mergeCell ref="CC241:CG241"/>
    <mergeCell ref="CH241:CK241"/>
    <mergeCell ref="BB240:BC241"/>
    <mergeCell ref="BD240:BF241"/>
    <mergeCell ref="BG240:BL240"/>
    <mergeCell ref="BM240:BN241"/>
    <mergeCell ref="BO240:BR240"/>
    <mergeCell ref="BS240:BW240"/>
    <mergeCell ref="CL238:CO238"/>
    <mergeCell ref="BG239:BL239"/>
    <mergeCell ref="BO239:BR239"/>
    <mergeCell ref="BS239:BW239"/>
    <mergeCell ref="BX239:CB239"/>
    <mergeCell ref="CC239:CG239"/>
    <mergeCell ref="CH239:CK239"/>
    <mergeCell ref="CL239:CO239"/>
    <mergeCell ref="CL237:CO237"/>
    <mergeCell ref="BB238:BC239"/>
    <mergeCell ref="BD238:BF239"/>
    <mergeCell ref="BG238:BL238"/>
    <mergeCell ref="BM238:BN239"/>
    <mergeCell ref="BO238:BR238"/>
    <mergeCell ref="BS238:BW238"/>
    <mergeCell ref="BX238:CB238"/>
    <mergeCell ref="CC238:CG238"/>
    <mergeCell ref="CH238:CK238"/>
    <mergeCell ref="BX236:CB236"/>
    <mergeCell ref="CC236:CG236"/>
    <mergeCell ref="CH236:CK236"/>
    <mergeCell ref="CL236:CO236"/>
    <mergeCell ref="BG237:BL237"/>
    <mergeCell ref="BO237:BR237"/>
    <mergeCell ref="BS237:BW237"/>
    <mergeCell ref="BX237:CB237"/>
    <mergeCell ref="CC237:CG237"/>
    <mergeCell ref="CH237:CK237"/>
    <mergeCell ref="BB236:BC237"/>
    <mergeCell ref="BD236:BF237"/>
    <mergeCell ref="BG236:BL236"/>
    <mergeCell ref="BM236:BN237"/>
    <mergeCell ref="BO236:BR236"/>
    <mergeCell ref="BS236:BW236"/>
    <mergeCell ref="CL234:CO234"/>
    <mergeCell ref="BG235:BL235"/>
    <mergeCell ref="BO235:BR235"/>
    <mergeCell ref="BS235:BW235"/>
    <mergeCell ref="BX235:CB235"/>
    <mergeCell ref="CC235:CG235"/>
    <mergeCell ref="CH235:CK235"/>
    <mergeCell ref="CL235:CO235"/>
    <mergeCell ref="CL233:CO233"/>
    <mergeCell ref="BB234:BC235"/>
    <mergeCell ref="BD234:BF235"/>
    <mergeCell ref="BG234:BL234"/>
    <mergeCell ref="BM234:BN235"/>
    <mergeCell ref="BO234:BR234"/>
    <mergeCell ref="BS234:BW234"/>
    <mergeCell ref="BX234:CB234"/>
    <mergeCell ref="CC234:CG234"/>
    <mergeCell ref="CH234:CK234"/>
    <mergeCell ref="BX232:CB232"/>
    <mergeCell ref="CC232:CG232"/>
    <mergeCell ref="CH232:CK232"/>
    <mergeCell ref="CL232:CO232"/>
    <mergeCell ref="BG233:BL233"/>
    <mergeCell ref="BO233:BR233"/>
    <mergeCell ref="BS233:BW233"/>
    <mergeCell ref="BX233:CB233"/>
    <mergeCell ref="CC233:CG233"/>
    <mergeCell ref="CH233:CK233"/>
    <mergeCell ref="BB232:BC233"/>
    <mergeCell ref="BD232:BF233"/>
    <mergeCell ref="BG232:BL232"/>
    <mergeCell ref="BM232:BN233"/>
    <mergeCell ref="BO232:BR232"/>
    <mergeCell ref="BS232:BW232"/>
    <mergeCell ref="CL230:CO230"/>
    <mergeCell ref="BG231:BL231"/>
    <mergeCell ref="BO231:BR231"/>
    <mergeCell ref="BS231:BW231"/>
    <mergeCell ref="BX231:CB231"/>
    <mergeCell ref="CC231:CG231"/>
    <mergeCell ref="CH231:CK231"/>
    <mergeCell ref="CL231:CO231"/>
    <mergeCell ref="CL229:CO229"/>
    <mergeCell ref="BB230:BC231"/>
    <mergeCell ref="BD230:BF231"/>
    <mergeCell ref="BG230:BL230"/>
    <mergeCell ref="BM230:BN231"/>
    <mergeCell ref="BO230:BR230"/>
    <mergeCell ref="BS230:BW230"/>
    <mergeCell ref="BX230:CB230"/>
    <mergeCell ref="CC230:CG230"/>
    <mergeCell ref="CH230:CK230"/>
    <mergeCell ref="BX228:CB228"/>
    <mergeCell ref="CC228:CG228"/>
    <mergeCell ref="CH228:CK228"/>
    <mergeCell ref="CL228:CO228"/>
    <mergeCell ref="BG229:BL229"/>
    <mergeCell ref="BO229:BR229"/>
    <mergeCell ref="BS229:BW229"/>
    <mergeCell ref="BX229:CB229"/>
    <mergeCell ref="CC229:CG229"/>
    <mergeCell ref="CH229:CK229"/>
    <mergeCell ref="BB228:BC229"/>
    <mergeCell ref="BD228:BF229"/>
    <mergeCell ref="BG228:BL228"/>
    <mergeCell ref="BM228:BN229"/>
    <mergeCell ref="BO228:BR228"/>
    <mergeCell ref="BS228:BW228"/>
    <mergeCell ref="CL226:CO226"/>
    <mergeCell ref="BG227:BL227"/>
    <mergeCell ref="BO227:BR227"/>
    <mergeCell ref="BS227:BW227"/>
    <mergeCell ref="BX227:CB227"/>
    <mergeCell ref="CC227:CG227"/>
    <mergeCell ref="CH227:CK227"/>
    <mergeCell ref="CL227:CO227"/>
    <mergeCell ref="CL225:CO225"/>
    <mergeCell ref="BB226:BC227"/>
    <mergeCell ref="BD226:BF227"/>
    <mergeCell ref="BG226:BL226"/>
    <mergeCell ref="BM226:BN227"/>
    <mergeCell ref="BO226:BR226"/>
    <mergeCell ref="BS226:BW226"/>
    <mergeCell ref="BX226:CB226"/>
    <mergeCell ref="CC226:CG226"/>
    <mergeCell ref="CH226:CK226"/>
    <mergeCell ref="BX224:CB224"/>
    <mergeCell ref="CC224:CG224"/>
    <mergeCell ref="CH224:CK224"/>
    <mergeCell ref="CL224:CO224"/>
    <mergeCell ref="BG225:BL225"/>
    <mergeCell ref="BO225:BR225"/>
    <mergeCell ref="BS225:BW225"/>
    <mergeCell ref="BX225:CB225"/>
    <mergeCell ref="CC225:CG225"/>
    <mergeCell ref="CH225:CK225"/>
    <mergeCell ref="BB224:BC225"/>
    <mergeCell ref="BD224:BF225"/>
    <mergeCell ref="BG224:BL224"/>
    <mergeCell ref="BM224:BN225"/>
    <mergeCell ref="BO224:BR224"/>
    <mergeCell ref="BS224:BW224"/>
    <mergeCell ref="CL222:CO222"/>
    <mergeCell ref="BG223:BL223"/>
    <mergeCell ref="BO223:BR223"/>
    <mergeCell ref="BS223:BW223"/>
    <mergeCell ref="BX223:CB223"/>
    <mergeCell ref="CC223:CG223"/>
    <mergeCell ref="CH223:CK223"/>
    <mergeCell ref="CL223:CO223"/>
    <mergeCell ref="CL221:CO221"/>
    <mergeCell ref="BB222:BC223"/>
    <mergeCell ref="BD222:BF223"/>
    <mergeCell ref="BG222:BL222"/>
    <mergeCell ref="BM222:BN223"/>
    <mergeCell ref="BO222:BR222"/>
    <mergeCell ref="BS222:BW222"/>
    <mergeCell ref="BX222:CB222"/>
    <mergeCell ref="CC222:CG222"/>
    <mergeCell ref="CH222:CK222"/>
    <mergeCell ref="BX220:CB220"/>
    <mergeCell ref="CC220:CG220"/>
    <mergeCell ref="CH220:CK220"/>
    <mergeCell ref="CL220:CO220"/>
    <mergeCell ref="BG221:BL221"/>
    <mergeCell ref="BO221:BR221"/>
    <mergeCell ref="BS221:BW221"/>
    <mergeCell ref="BX221:CB221"/>
    <mergeCell ref="CC221:CG221"/>
    <mergeCell ref="CH221:CK221"/>
    <mergeCell ref="BB220:BC221"/>
    <mergeCell ref="BD220:BF221"/>
    <mergeCell ref="BG220:BL220"/>
    <mergeCell ref="BM220:BN221"/>
    <mergeCell ref="BO220:BR220"/>
    <mergeCell ref="BS220:BW220"/>
    <mergeCell ref="CL218:CO218"/>
    <mergeCell ref="BG219:BL219"/>
    <mergeCell ref="BO219:BR219"/>
    <mergeCell ref="BS219:BW219"/>
    <mergeCell ref="BX219:CB219"/>
    <mergeCell ref="CC219:CG219"/>
    <mergeCell ref="CH219:CK219"/>
    <mergeCell ref="CL219:CO219"/>
    <mergeCell ref="CL217:CO217"/>
    <mergeCell ref="BB218:BC219"/>
    <mergeCell ref="BD218:BF219"/>
    <mergeCell ref="BG218:BL218"/>
    <mergeCell ref="BM218:BN219"/>
    <mergeCell ref="BO218:BR218"/>
    <mergeCell ref="BS218:BW218"/>
    <mergeCell ref="BX218:CB218"/>
    <mergeCell ref="CC218:CG218"/>
    <mergeCell ref="CH218:CK218"/>
    <mergeCell ref="BX216:CB216"/>
    <mergeCell ref="CC216:CG216"/>
    <mergeCell ref="CH216:CK216"/>
    <mergeCell ref="CL216:CO216"/>
    <mergeCell ref="BG217:BL217"/>
    <mergeCell ref="BO217:BR217"/>
    <mergeCell ref="BS217:BW217"/>
    <mergeCell ref="BX217:CB217"/>
    <mergeCell ref="CC217:CG217"/>
    <mergeCell ref="CH217:CK217"/>
    <mergeCell ref="BB216:BC217"/>
    <mergeCell ref="BD216:BF217"/>
    <mergeCell ref="BG216:BL216"/>
    <mergeCell ref="BM216:BN217"/>
    <mergeCell ref="BO216:BR216"/>
    <mergeCell ref="BS216:BW216"/>
    <mergeCell ref="BS169:BW169"/>
    <mergeCell ref="BS171:BW171"/>
    <mergeCell ref="BS183:BW183"/>
    <mergeCell ref="BS172:BW172"/>
    <mergeCell ref="BS173:BW173"/>
    <mergeCell ref="BS174:BW174"/>
    <mergeCell ref="BS179:BW179"/>
    <mergeCell ref="BS175:BW175"/>
    <mergeCell ref="BS176:BW176"/>
    <mergeCell ref="BS170:BW170"/>
    <mergeCell ref="BT14:BW15"/>
    <mergeCell ref="CF12:CM13"/>
    <mergeCell ref="CB12:CE13"/>
    <mergeCell ref="BT12:BZ13"/>
    <mergeCell ref="CB14:CM15"/>
    <mergeCell ref="BS188:BW188"/>
    <mergeCell ref="BS186:BW186"/>
    <mergeCell ref="BS177:BW177"/>
    <mergeCell ref="BS167:BW167"/>
    <mergeCell ref="BS168:BW168"/>
    <mergeCell ref="BS133:BW133"/>
    <mergeCell ref="BS134:BW134"/>
    <mergeCell ref="BS135:BW135"/>
    <mergeCell ref="BS57:BW57"/>
    <mergeCell ref="BS56:BW56"/>
    <mergeCell ref="CR11:CR13"/>
    <mergeCell ref="CR14:CS14"/>
    <mergeCell ref="CR15:CS15"/>
    <mergeCell ref="BO10:BZ11"/>
    <mergeCell ref="BQ14:BR15"/>
    <mergeCell ref="BS127:BW127"/>
    <mergeCell ref="BS128:BW128"/>
    <mergeCell ref="BS140:BW140"/>
    <mergeCell ref="BS141:BW141"/>
    <mergeCell ref="BS158:BW158"/>
    <mergeCell ref="BS159:BW159"/>
    <mergeCell ref="BS142:BW142"/>
    <mergeCell ref="BS143:BW143"/>
    <mergeCell ref="BS137:BW137"/>
    <mergeCell ref="BS132:BW132"/>
    <mergeCell ref="BS160:BW160"/>
    <mergeCell ref="BS149:BW149"/>
    <mergeCell ref="BS153:BW153"/>
    <mergeCell ref="BS157:BW157"/>
    <mergeCell ref="BS155:BW155"/>
    <mergeCell ref="BS156:BW156"/>
    <mergeCell ref="BS154:BW154"/>
    <mergeCell ref="CT15:CU15"/>
    <mergeCell ref="BS151:BW151"/>
    <mergeCell ref="BS152:BW152"/>
    <mergeCell ref="BS145:BW145"/>
    <mergeCell ref="BS150:BW150"/>
    <mergeCell ref="BS146:BW146"/>
    <mergeCell ref="BS147:BW147"/>
    <mergeCell ref="BS139:BW139"/>
    <mergeCell ref="BS144:BW144"/>
    <mergeCell ref="BS138:BW138"/>
    <mergeCell ref="BS100:BW100"/>
    <mergeCell ref="BS101:BW101"/>
    <mergeCell ref="BS86:BW86"/>
    <mergeCell ref="BS87:BW87"/>
    <mergeCell ref="BS88:BW88"/>
    <mergeCell ref="BS89:BW89"/>
    <mergeCell ref="BS98:BW98"/>
    <mergeCell ref="BS94:BW94"/>
    <mergeCell ref="BS90:BW90"/>
    <mergeCell ref="BS91:BW91"/>
    <mergeCell ref="BS73:BW73"/>
    <mergeCell ref="BS118:BW118"/>
    <mergeCell ref="BS129:BW129"/>
    <mergeCell ref="BS123:BW123"/>
    <mergeCell ref="BS124:BW124"/>
    <mergeCell ref="BS125:BW125"/>
    <mergeCell ref="BS126:BW126"/>
    <mergeCell ref="BS93:BW93"/>
    <mergeCell ref="BS99:BW99"/>
    <mergeCell ref="BS121:BW121"/>
    <mergeCell ref="BS75:BW75"/>
    <mergeCell ref="BS76:BW76"/>
    <mergeCell ref="BS77:BW77"/>
    <mergeCell ref="BS78:BW78"/>
    <mergeCell ref="BO134:BR134"/>
    <mergeCell ref="BO135:BR135"/>
    <mergeCell ref="BO90:BR90"/>
    <mergeCell ref="BO105:BR105"/>
    <mergeCell ref="BO106:BR106"/>
    <mergeCell ref="BS85:BW85"/>
    <mergeCell ref="BO142:BR142"/>
    <mergeCell ref="BO138:BR138"/>
    <mergeCell ref="BO139:BR139"/>
    <mergeCell ref="BO140:BR140"/>
    <mergeCell ref="BO137:BR137"/>
    <mergeCell ref="BO143:BR143"/>
    <mergeCell ref="BO168:BR168"/>
    <mergeCell ref="BO153:BR153"/>
    <mergeCell ref="BO141:BR141"/>
    <mergeCell ref="BO152:BR152"/>
    <mergeCell ref="BO149:BR149"/>
    <mergeCell ref="BS21:BW21"/>
    <mergeCell ref="BS22:BW22"/>
    <mergeCell ref="BS23:BW23"/>
    <mergeCell ref="BS24:BW24"/>
    <mergeCell ref="BO128:BR128"/>
    <mergeCell ref="BO169:BR169"/>
    <mergeCell ref="BO170:BR170"/>
    <mergeCell ref="BO158:BR158"/>
    <mergeCell ref="BO159:BR159"/>
    <mergeCell ref="BO160:BR160"/>
    <mergeCell ref="BS30:BW30"/>
    <mergeCell ref="BS31:BW31"/>
    <mergeCell ref="BS33:BW33"/>
    <mergeCell ref="BS34:BW34"/>
    <mergeCell ref="BS32:BW32"/>
    <mergeCell ref="BS92:BW92"/>
    <mergeCell ref="BO172:BR172"/>
    <mergeCell ref="BO173:BR173"/>
    <mergeCell ref="BO144:BR144"/>
    <mergeCell ref="BO145:BR145"/>
    <mergeCell ref="BO146:BR146"/>
    <mergeCell ref="BO147:BR147"/>
    <mergeCell ref="BO161:BR161"/>
    <mergeCell ref="BO171:BR171"/>
    <mergeCell ref="BO167:BR167"/>
    <mergeCell ref="BO126:BR126"/>
    <mergeCell ref="BO109:BR109"/>
    <mergeCell ref="BO125:BR125"/>
    <mergeCell ref="BO127:BR127"/>
    <mergeCell ref="BO136:BR136"/>
    <mergeCell ref="BO121:BR121"/>
    <mergeCell ref="BO120:BR120"/>
    <mergeCell ref="BO129:BR129"/>
    <mergeCell ref="BO154:BR154"/>
    <mergeCell ref="BO155:BR155"/>
    <mergeCell ref="BO111:BR111"/>
    <mergeCell ref="BO96:BR96"/>
    <mergeCell ref="BO97:BR97"/>
    <mergeCell ref="BO150:BR150"/>
    <mergeCell ref="BO151:BR151"/>
    <mergeCell ref="BO122:BR122"/>
    <mergeCell ref="BO123:BR123"/>
    <mergeCell ref="BO124:BR124"/>
    <mergeCell ref="BO85:BR85"/>
    <mergeCell ref="BO86:BR86"/>
    <mergeCell ref="BO88:BR88"/>
    <mergeCell ref="BO89:BR89"/>
    <mergeCell ref="BO87:BR87"/>
    <mergeCell ref="BO91:BR91"/>
    <mergeCell ref="BO100:BR100"/>
    <mergeCell ref="BO101:BR101"/>
    <mergeCell ref="BO102:BR102"/>
    <mergeCell ref="BO99:BR99"/>
    <mergeCell ref="BO92:BR92"/>
    <mergeCell ref="BO93:BR93"/>
    <mergeCell ref="BO98:BR98"/>
    <mergeCell ref="BO94:BR94"/>
    <mergeCell ref="BO95:BR95"/>
    <mergeCell ref="BO83:BR83"/>
    <mergeCell ref="BO84:BR84"/>
    <mergeCell ref="BO79:BR79"/>
    <mergeCell ref="BO39:BR39"/>
    <mergeCell ref="BO73:BR73"/>
    <mergeCell ref="BO74:BR74"/>
    <mergeCell ref="BO56:BR56"/>
    <mergeCell ref="BO57:BR57"/>
    <mergeCell ref="BO81:BR81"/>
    <mergeCell ref="BO75:BR75"/>
    <mergeCell ref="BO77:BR77"/>
    <mergeCell ref="BO78:BR78"/>
    <mergeCell ref="BD58:BF59"/>
    <mergeCell ref="BG58:BL58"/>
    <mergeCell ref="BO61:BR61"/>
    <mergeCell ref="BD73:BF74"/>
    <mergeCell ref="BG73:BL73"/>
    <mergeCell ref="BD71:BF72"/>
    <mergeCell ref="BM58:BN59"/>
    <mergeCell ref="BO58:BR58"/>
    <mergeCell ref="BO53:BR53"/>
    <mergeCell ref="BB187:BC188"/>
    <mergeCell ref="BM187:BN188"/>
    <mergeCell ref="BB179:BC180"/>
    <mergeCell ref="BM179:BN180"/>
    <mergeCell ref="BB183:BC184"/>
    <mergeCell ref="BD179:BF180"/>
    <mergeCell ref="BG179:BL179"/>
    <mergeCell ref="BG180:BL180"/>
    <mergeCell ref="BO76:BR76"/>
    <mergeCell ref="BD185:BF186"/>
    <mergeCell ref="BG185:BL185"/>
    <mergeCell ref="BO30:BR30"/>
    <mergeCell ref="BO31:BR31"/>
    <mergeCell ref="BO32:BR32"/>
    <mergeCell ref="BO33:BR33"/>
    <mergeCell ref="BO52:BR52"/>
    <mergeCell ref="BO37:BR37"/>
    <mergeCell ref="BO38:BR38"/>
    <mergeCell ref="BO46:BR46"/>
    <mergeCell ref="BD183:BF184"/>
    <mergeCell ref="BB181:BC182"/>
    <mergeCell ref="BB169:BC170"/>
    <mergeCell ref="BB171:BC172"/>
    <mergeCell ref="BM171:BN172"/>
    <mergeCell ref="BD171:BF172"/>
    <mergeCell ref="BG171:BL171"/>
    <mergeCell ref="BG172:BL172"/>
    <mergeCell ref="BM169:BN170"/>
    <mergeCell ref="BD169:BF170"/>
    <mergeCell ref="BG169:BL169"/>
    <mergeCell ref="BG170:BL170"/>
    <mergeCell ref="BM56:BN57"/>
    <mergeCell ref="BB173:BC174"/>
    <mergeCell ref="BM173:BN174"/>
    <mergeCell ref="BB144:BC145"/>
    <mergeCell ref="BM144:BN145"/>
    <mergeCell ref="BB69:BC70"/>
    <mergeCell ref="BM101:BN102"/>
    <mergeCell ref="BD101:BF102"/>
    <mergeCell ref="BG101:BL101"/>
    <mergeCell ref="BG103:BL103"/>
    <mergeCell ref="BD56:BF57"/>
    <mergeCell ref="BG56:BL56"/>
    <mergeCell ref="BG102:BL102"/>
    <mergeCell ref="BD103:BF104"/>
    <mergeCell ref="BG96:BL96"/>
    <mergeCell ref="BD95:BF96"/>
    <mergeCell ref="BG90:BL90"/>
    <mergeCell ref="BD69:BF70"/>
    <mergeCell ref="BB56:BC57"/>
    <mergeCell ref="BG57:BL57"/>
    <mergeCell ref="BG59:BL59"/>
    <mergeCell ref="BB105:BC106"/>
    <mergeCell ref="BB58:BC59"/>
    <mergeCell ref="BM181:BN182"/>
    <mergeCell ref="BD181:BF182"/>
    <mergeCell ref="BB175:BC176"/>
    <mergeCell ref="BB107:BC108"/>
    <mergeCell ref="BB142:BC143"/>
    <mergeCell ref="BB156:BC157"/>
    <mergeCell ref="BM156:BN157"/>
    <mergeCell ref="BD156:BF157"/>
    <mergeCell ref="BG156:BL156"/>
    <mergeCell ref="BG157:BL157"/>
    <mergeCell ref="BB158:BC159"/>
    <mergeCell ref="BM158:BN159"/>
    <mergeCell ref="BD158:BF159"/>
    <mergeCell ref="BG158:BL158"/>
    <mergeCell ref="BG159:BL159"/>
    <mergeCell ref="BM167:BN168"/>
    <mergeCell ref="BD167:BF168"/>
    <mergeCell ref="BG167:BL167"/>
    <mergeCell ref="BG168:BL168"/>
    <mergeCell ref="BD160:BF161"/>
    <mergeCell ref="BG160:BL160"/>
    <mergeCell ref="BG161:BL161"/>
    <mergeCell ref="BM160:BN161"/>
    <mergeCell ref="BB167:BC168"/>
    <mergeCell ref="BB160:BC161"/>
    <mergeCell ref="BB148:BC149"/>
    <mergeCell ref="BB146:BC147"/>
    <mergeCell ref="BM146:BN147"/>
    <mergeCell ref="BD146:BF147"/>
    <mergeCell ref="BG152:BL152"/>
    <mergeCell ref="BG153:BL153"/>
    <mergeCell ref="BB150:BC151"/>
    <mergeCell ref="BM150:BN151"/>
    <mergeCell ref="BD150:BF151"/>
    <mergeCell ref="BG150:BL150"/>
    <mergeCell ref="BG151:BL151"/>
    <mergeCell ref="BB138:BC139"/>
    <mergeCell ref="BM134:BN135"/>
    <mergeCell ref="BB154:BC155"/>
    <mergeCell ref="BM154:BN155"/>
    <mergeCell ref="BD154:BF155"/>
    <mergeCell ref="BG154:BL154"/>
    <mergeCell ref="BG155:BL155"/>
    <mergeCell ref="BB152:BC153"/>
    <mergeCell ref="BM152:BN153"/>
    <mergeCell ref="BD152:BF153"/>
    <mergeCell ref="BM138:BN139"/>
    <mergeCell ref="BD138:BF139"/>
    <mergeCell ref="BG138:BL138"/>
    <mergeCell ref="BG139:BL139"/>
    <mergeCell ref="BD140:BF141"/>
    <mergeCell ref="BG140:BL140"/>
    <mergeCell ref="BG141:BL141"/>
    <mergeCell ref="BB132:BC133"/>
    <mergeCell ref="BD132:BF133"/>
    <mergeCell ref="BG132:BL132"/>
    <mergeCell ref="BG135:BL135"/>
    <mergeCell ref="BM142:BN143"/>
    <mergeCell ref="BD142:BF143"/>
    <mergeCell ref="BG142:BL142"/>
    <mergeCell ref="BG143:BL143"/>
    <mergeCell ref="BB140:BC141"/>
    <mergeCell ref="BM140:BN141"/>
    <mergeCell ref="BD130:BF131"/>
    <mergeCell ref="BG130:BL130"/>
    <mergeCell ref="BG131:BL131"/>
    <mergeCell ref="BG144:BL144"/>
    <mergeCell ref="BD144:BF145"/>
    <mergeCell ref="BM128:BN129"/>
    <mergeCell ref="BD128:BF129"/>
    <mergeCell ref="BG128:BL128"/>
    <mergeCell ref="BG129:BL129"/>
    <mergeCell ref="BG133:BL133"/>
    <mergeCell ref="BB128:BC129"/>
    <mergeCell ref="BB130:BC131"/>
    <mergeCell ref="BB136:BC137"/>
    <mergeCell ref="BM136:BN137"/>
    <mergeCell ref="BD136:BF137"/>
    <mergeCell ref="BG136:BL136"/>
    <mergeCell ref="BG137:BL137"/>
    <mergeCell ref="BD134:BF135"/>
    <mergeCell ref="BG134:BL134"/>
    <mergeCell ref="BB134:BC135"/>
    <mergeCell ref="BD122:BF123"/>
    <mergeCell ref="BG122:BL122"/>
    <mergeCell ref="BG123:BL123"/>
    <mergeCell ref="BB122:BC123"/>
    <mergeCell ref="BB124:BC125"/>
    <mergeCell ref="BM124:BN125"/>
    <mergeCell ref="BD124:BF125"/>
    <mergeCell ref="BG124:BL124"/>
    <mergeCell ref="BG125:BL125"/>
    <mergeCell ref="BD126:BF127"/>
    <mergeCell ref="BG126:BL126"/>
    <mergeCell ref="BG127:BL127"/>
    <mergeCell ref="BB126:BC127"/>
    <mergeCell ref="BB103:BC104"/>
    <mergeCell ref="BB101:BC102"/>
    <mergeCell ref="BD107:BF108"/>
    <mergeCell ref="BG107:BL107"/>
    <mergeCell ref="BG108:BL108"/>
    <mergeCell ref="BG104:BL104"/>
    <mergeCell ref="BD105:BF106"/>
    <mergeCell ref="BB120:BC121"/>
    <mergeCell ref="BD109:BF110"/>
    <mergeCell ref="BG109:BL109"/>
    <mergeCell ref="BG110:BL110"/>
    <mergeCell ref="BG112:BL112"/>
    <mergeCell ref="BB109:BC110"/>
    <mergeCell ref="BD120:BF121"/>
    <mergeCell ref="BG120:BL120"/>
    <mergeCell ref="BG121:BL121"/>
    <mergeCell ref="BD118:BF119"/>
    <mergeCell ref="BG118:BL118"/>
    <mergeCell ref="BB118:BC119"/>
    <mergeCell ref="BD111:BF112"/>
    <mergeCell ref="BG111:BL111"/>
    <mergeCell ref="BG119:BL119"/>
    <mergeCell ref="BB111:BC112"/>
    <mergeCell ref="BG106:BL106"/>
    <mergeCell ref="BG105:BL105"/>
    <mergeCell ref="BB99:BC100"/>
    <mergeCell ref="BB93:BC94"/>
    <mergeCell ref="BM93:BN94"/>
    <mergeCell ref="BD93:BF94"/>
    <mergeCell ref="BG93:BL93"/>
    <mergeCell ref="BG94:BL94"/>
    <mergeCell ref="BB95:BC96"/>
    <mergeCell ref="BM95:BN96"/>
    <mergeCell ref="BM99:BN100"/>
    <mergeCell ref="BD99:BF100"/>
    <mergeCell ref="BG99:BL99"/>
    <mergeCell ref="BG100:BL100"/>
    <mergeCell ref="BB97:BC98"/>
    <mergeCell ref="BM97:BN98"/>
    <mergeCell ref="BD97:BF98"/>
    <mergeCell ref="BG97:BL97"/>
    <mergeCell ref="BG98:BL98"/>
    <mergeCell ref="BB85:BC86"/>
    <mergeCell ref="BM85:BN86"/>
    <mergeCell ref="BD85:BF86"/>
    <mergeCell ref="BG85:BL85"/>
    <mergeCell ref="BG86:BL86"/>
    <mergeCell ref="BG95:BL95"/>
    <mergeCell ref="BB89:BC90"/>
    <mergeCell ref="BM89:BN90"/>
    <mergeCell ref="BD89:BF90"/>
    <mergeCell ref="BG89:BL89"/>
    <mergeCell ref="BB87:BC88"/>
    <mergeCell ref="BM87:BN88"/>
    <mergeCell ref="BD87:BF88"/>
    <mergeCell ref="BG87:BL87"/>
    <mergeCell ref="BG88:BL88"/>
    <mergeCell ref="BB77:BC78"/>
    <mergeCell ref="BM77:BN78"/>
    <mergeCell ref="BD77:BF78"/>
    <mergeCell ref="BG77:BL77"/>
    <mergeCell ref="BG78:BL78"/>
    <mergeCell ref="BG36:BL36"/>
    <mergeCell ref="BB91:BC92"/>
    <mergeCell ref="BM91:BN92"/>
    <mergeCell ref="BD91:BF92"/>
    <mergeCell ref="BG91:BL91"/>
    <mergeCell ref="BG92:BL92"/>
    <mergeCell ref="BB81:BC82"/>
    <mergeCell ref="BM81:BN82"/>
    <mergeCell ref="BD81:BF82"/>
    <mergeCell ref="BG81:BL81"/>
    <mergeCell ref="BG24:BL24"/>
    <mergeCell ref="BB79:BC80"/>
    <mergeCell ref="BM79:BN80"/>
    <mergeCell ref="BD79:BF80"/>
    <mergeCell ref="BG79:BL79"/>
    <mergeCell ref="BB26:BC27"/>
    <mergeCell ref="BM26:BN27"/>
    <mergeCell ref="BD26:BF27"/>
    <mergeCell ref="BG26:BL26"/>
    <mergeCell ref="BG27:BL27"/>
    <mergeCell ref="F5:H5"/>
    <mergeCell ref="BB83:BC84"/>
    <mergeCell ref="BM83:BN84"/>
    <mergeCell ref="BD83:BF84"/>
    <mergeCell ref="BG83:BL83"/>
    <mergeCell ref="BG84:BL84"/>
    <mergeCell ref="I6:J6"/>
    <mergeCell ref="BB24:BC25"/>
    <mergeCell ref="BM24:BN25"/>
    <mergeCell ref="BD24:BF25"/>
    <mergeCell ref="BD36:BF37"/>
    <mergeCell ref="BG25:BL25"/>
    <mergeCell ref="BB73:BC74"/>
    <mergeCell ref="A2:D2"/>
    <mergeCell ref="BE7:BG8"/>
    <mergeCell ref="H2:J2"/>
    <mergeCell ref="I4:J4"/>
    <mergeCell ref="F6:H6"/>
    <mergeCell ref="F7:H7"/>
    <mergeCell ref="F4:H4"/>
    <mergeCell ref="BG34:BL34"/>
    <mergeCell ref="I5:J5"/>
    <mergeCell ref="BM75:BN76"/>
    <mergeCell ref="BD75:BF76"/>
    <mergeCell ref="BG75:BL75"/>
    <mergeCell ref="BG76:BL76"/>
    <mergeCell ref="BG74:BL74"/>
    <mergeCell ref="BM73:BN74"/>
    <mergeCell ref="BB36:BC37"/>
    <mergeCell ref="BM36:BN37"/>
    <mergeCell ref="BG28:BL28"/>
    <mergeCell ref="BG37:BL37"/>
    <mergeCell ref="BB32:BC33"/>
    <mergeCell ref="BM32:BN33"/>
    <mergeCell ref="BD32:BF33"/>
    <mergeCell ref="BG32:BL32"/>
    <mergeCell ref="BG33:BL33"/>
    <mergeCell ref="BB34:BC35"/>
    <mergeCell ref="BM34:BN35"/>
    <mergeCell ref="BD34:BF35"/>
    <mergeCell ref="BB38:BC39"/>
    <mergeCell ref="BG35:BL35"/>
    <mergeCell ref="BB30:BC31"/>
    <mergeCell ref="BB28:BC29"/>
    <mergeCell ref="BM30:BN31"/>
    <mergeCell ref="BD30:BF31"/>
    <mergeCell ref="BG30:BL30"/>
    <mergeCell ref="BG31:BL31"/>
    <mergeCell ref="BM28:BN29"/>
    <mergeCell ref="BD28:BF29"/>
    <mergeCell ref="BD42:BF43"/>
    <mergeCell ref="BB40:BC41"/>
    <mergeCell ref="BM40:BN41"/>
    <mergeCell ref="BD40:BF41"/>
    <mergeCell ref="BG40:BL40"/>
    <mergeCell ref="BG42:BL42"/>
    <mergeCell ref="BG43:BL43"/>
    <mergeCell ref="BG41:BL41"/>
    <mergeCell ref="BD46:BF47"/>
    <mergeCell ref="BG46:BL46"/>
    <mergeCell ref="BG47:BL47"/>
    <mergeCell ref="BG45:BL45"/>
    <mergeCell ref="BD44:BF45"/>
    <mergeCell ref="BG44:BL44"/>
    <mergeCell ref="BM38:BN39"/>
    <mergeCell ref="BD38:BF39"/>
    <mergeCell ref="BG38:BL38"/>
    <mergeCell ref="BG39:BL39"/>
    <mergeCell ref="BB22:BC23"/>
    <mergeCell ref="BM22:BN23"/>
    <mergeCell ref="BD22:BF23"/>
    <mergeCell ref="BG22:BL22"/>
    <mergeCell ref="BG23:BL23"/>
    <mergeCell ref="BG29:BL29"/>
    <mergeCell ref="BS18:CO18"/>
    <mergeCell ref="BX20:CB20"/>
    <mergeCell ref="CH20:CK20"/>
    <mergeCell ref="CL20:CO20"/>
    <mergeCell ref="BS19:BW19"/>
    <mergeCell ref="BS20:BW20"/>
    <mergeCell ref="CC20:CG20"/>
    <mergeCell ref="AW82:AX83"/>
    <mergeCell ref="BB52:BC53"/>
    <mergeCell ref="BB42:BC43"/>
    <mergeCell ref="BB46:BC47"/>
    <mergeCell ref="BB44:BC45"/>
    <mergeCell ref="BB71:BC72"/>
    <mergeCell ref="BB48:BC49"/>
    <mergeCell ref="BB54:BC55"/>
    <mergeCell ref="BB62:BC63"/>
    <mergeCell ref="BB75:BC76"/>
    <mergeCell ref="AW51:AX52"/>
    <mergeCell ref="CL21:CO21"/>
    <mergeCell ref="CN12:CO13"/>
    <mergeCell ref="BY14:CA15"/>
    <mergeCell ref="BO23:BR23"/>
    <mergeCell ref="CL23:CO23"/>
    <mergeCell ref="CC22:CG22"/>
    <mergeCell ref="BX23:CB23"/>
    <mergeCell ref="CC23:CG23"/>
    <mergeCell ref="CH22:CK22"/>
    <mergeCell ref="CL22:CO22"/>
    <mergeCell ref="BX21:CB21"/>
    <mergeCell ref="CC21:CG21"/>
    <mergeCell ref="CH21:CK21"/>
    <mergeCell ref="BX22:CB22"/>
    <mergeCell ref="BO20:BR20"/>
    <mergeCell ref="BO22:BR22"/>
    <mergeCell ref="BB18:BC19"/>
    <mergeCell ref="BB20:BC21"/>
    <mergeCell ref="BM18:BN19"/>
    <mergeCell ref="BO18:BR19"/>
    <mergeCell ref="BD20:BF21"/>
    <mergeCell ref="BM20:BN21"/>
    <mergeCell ref="BG21:BL21"/>
    <mergeCell ref="BO21:BR21"/>
    <mergeCell ref="BG20:BL20"/>
    <mergeCell ref="BG18:BL19"/>
    <mergeCell ref="H1:J1"/>
    <mergeCell ref="CL19:CO19"/>
    <mergeCell ref="BX19:CB19"/>
    <mergeCell ref="CC19:CG19"/>
    <mergeCell ref="BD18:BF19"/>
    <mergeCell ref="CB16:CM17"/>
    <mergeCell ref="BE9:CL9"/>
    <mergeCell ref="BF12:BR13"/>
    <mergeCell ref="CH19:CK19"/>
    <mergeCell ref="BY16:CA17"/>
    <mergeCell ref="CC29:CG29"/>
    <mergeCell ref="CC26:CG26"/>
    <mergeCell ref="CC27:CG27"/>
    <mergeCell ref="BO27:BR27"/>
    <mergeCell ref="BO26:BR26"/>
    <mergeCell ref="BS26:BW26"/>
    <mergeCell ref="CL24:CO24"/>
    <mergeCell ref="CH23:CK23"/>
    <mergeCell ref="CL25:CO25"/>
    <mergeCell ref="BS25:BW25"/>
    <mergeCell ref="CC24:CG24"/>
    <mergeCell ref="BX25:CB25"/>
    <mergeCell ref="CC25:CG25"/>
    <mergeCell ref="CH25:CK25"/>
    <mergeCell ref="CH24:CK24"/>
    <mergeCell ref="BX24:CB24"/>
    <mergeCell ref="CL26:CO26"/>
    <mergeCell ref="CL27:CO27"/>
    <mergeCell ref="BX28:CB28"/>
    <mergeCell ref="CC28:CG28"/>
    <mergeCell ref="CH27:CK27"/>
    <mergeCell ref="CH28:CK28"/>
    <mergeCell ref="CL28:CO28"/>
    <mergeCell ref="CH26:CK26"/>
    <mergeCell ref="BX26:CB26"/>
    <mergeCell ref="BX27:CB27"/>
    <mergeCell ref="BO24:BR24"/>
    <mergeCell ref="BO25:BR25"/>
    <mergeCell ref="BS28:BW28"/>
    <mergeCell ref="BS29:BW29"/>
    <mergeCell ref="BS27:BW27"/>
    <mergeCell ref="BX29:CB29"/>
    <mergeCell ref="BO28:BR28"/>
    <mergeCell ref="BO29:BR29"/>
    <mergeCell ref="CL30:CO30"/>
    <mergeCell ref="CH31:CK31"/>
    <mergeCell ref="CL31:CO31"/>
    <mergeCell ref="CC34:CG34"/>
    <mergeCell ref="CH34:CK34"/>
    <mergeCell ref="CL32:CO32"/>
    <mergeCell ref="CL33:CO33"/>
    <mergeCell ref="CL34:CO34"/>
    <mergeCell ref="BX32:CB32"/>
    <mergeCell ref="CC32:CG32"/>
    <mergeCell ref="CH32:CK32"/>
    <mergeCell ref="CL29:CO29"/>
    <mergeCell ref="CH29:CK29"/>
    <mergeCell ref="BX30:CB30"/>
    <mergeCell ref="CC30:CG30"/>
    <mergeCell ref="CH30:CK30"/>
    <mergeCell ref="BX31:CB31"/>
    <mergeCell ref="CC31:CG31"/>
    <mergeCell ref="BO36:BR36"/>
    <mergeCell ref="CL35:CO35"/>
    <mergeCell ref="BX34:CB34"/>
    <mergeCell ref="CL36:CO36"/>
    <mergeCell ref="CC36:CG36"/>
    <mergeCell ref="BS36:BW36"/>
    <mergeCell ref="BS35:BW35"/>
    <mergeCell ref="BX36:CB36"/>
    <mergeCell ref="BO34:BR34"/>
    <mergeCell ref="BO35:BR35"/>
    <mergeCell ref="CL39:CO39"/>
    <mergeCell ref="BX39:CB39"/>
    <mergeCell ref="CC39:CG39"/>
    <mergeCell ref="CH38:CK38"/>
    <mergeCell ref="CL38:CO38"/>
    <mergeCell ref="CC38:CG38"/>
    <mergeCell ref="BX38:CB38"/>
    <mergeCell ref="CH35:CK35"/>
    <mergeCell ref="CH37:CK37"/>
    <mergeCell ref="BX33:CB33"/>
    <mergeCell ref="CC33:CG33"/>
    <mergeCell ref="CH33:CK33"/>
    <mergeCell ref="BX35:CB35"/>
    <mergeCell ref="CC35:CG35"/>
    <mergeCell ref="CL37:CO37"/>
    <mergeCell ref="BX37:CB37"/>
    <mergeCell ref="CH42:CK42"/>
    <mergeCell ref="BS42:BW42"/>
    <mergeCell ref="BS43:BW43"/>
    <mergeCell ref="CH36:CK36"/>
    <mergeCell ref="CH39:CK39"/>
    <mergeCell ref="BS40:BW40"/>
    <mergeCell ref="BS39:BW39"/>
    <mergeCell ref="CC37:CG37"/>
    <mergeCell ref="BS37:BW37"/>
    <mergeCell ref="BS38:BW38"/>
    <mergeCell ref="CL40:CO40"/>
    <mergeCell ref="CL41:CO41"/>
    <mergeCell ref="CC42:CG42"/>
    <mergeCell ref="BO42:BR42"/>
    <mergeCell ref="CH40:CK40"/>
    <mergeCell ref="CL42:CO42"/>
    <mergeCell ref="CH41:CK41"/>
    <mergeCell ref="BO40:BR40"/>
    <mergeCell ref="BX40:CB40"/>
    <mergeCell ref="CC40:CG40"/>
    <mergeCell ref="BO41:BR41"/>
    <mergeCell ref="BM42:BN43"/>
    <mergeCell ref="BX42:CB42"/>
    <mergeCell ref="BO43:BR43"/>
    <mergeCell ref="BS41:BW41"/>
    <mergeCell ref="BX43:CB43"/>
    <mergeCell ref="CC43:CG43"/>
    <mergeCell ref="BX41:CB41"/>
    <mergeCell ref="CC41:CG41"/>
    <mergeCell ref="CL46:CO46"/>
    <mergeCell ref="BX47:CB47"/>
    <mergeCell ref="CC47:CG47"/>
    <mergeCell ref="CH47:CK47"/>
    <mergeCell ref="CL47:CO47"/>
    <mergeCell ref="CC46:CG46"/>
    <mergeCell ref="BX44:CB44"/>
    <mergeCell ref="BX46:CB46"/>
    <mergeCell ref="BX45:CB45"/>
    <mergeCell ref="CC44:CG44"/>
    <mergeCell ref="BM46:BN47"/>
    <mergeCell ref="BO47:BR47"/>
    <mergeCell ref="BS45:BW45"/>
    <mergeCell ref="BS46:BW46"/>
    <mergeCell ref="BM44:BN45"/>
    <mergeCell ref="BO45:BR45"/>
    <mergeCell ref="BO44:BR44"/>
    <mergeCell ref="BS44:BW44"/>
    <mergeCell ref="BS47:BW47"/>
    <mergeCell ref="CL45:CO45"/>
    <mergeCell ref="CH44:CK44"/>
    <mergeCell ref="CL43:CO43"/>
    <mergeCell ref="CL44:CO44"/>
    <mergeCell ref="CH43:CK43"/>
    <mergeCell ref="CH46:CK46"/>
    <mergeCell ref="CC45:CG45"/>
    <mergeCell ref="CH45:CK45"/>
    <mergeCell ref="CL50:CO50"/>
    <mergeCell ref="CL51:CO51"/>
    <mergeCell ref="BX50:CB50"/>
    <mergeCell ref="CC50:CG50"/>
    <mergeCell ref="BX51:CB51"/>
    <mergeCell ref="CC51:CG51"/>
    <mergeCell ref="CH51:CK51"/>
    <mergeCell ref="CH50:CK50"/>
    <mergeCell ref="CH48:CK48"/>
    <mergeCell ref="BS49:BW49"/>
    <mergeCell ref="BS48:BW48"/>
    <mergeCell ref="BB50:BC51"/>
    <mergeCell ref="BM50:BN51"/>
    <mergeCell ref="BD50:BF51"/>
    <mergeCell ref="BG50:BL50"/>
    <mergeCell ref="BG51:BL51"/>
    <mergeCell ref="BO50:BR50"/>
    <mergeCell ref="BO51:BR51"/>
    <mergeCell ref="BD48:BF49"/>
    <mergeCell ref="BG48:BL48"/>
    <mergeCell ref="CL48:CO48"/>
    <mergeCell ref="BG49:BL49"/>
    <mergeCell ref="BX49:CB49"/>
    <mergeCell ref="CC49:CG49"/>
    <mergeCell ref="CH49:CK49"/>
    <mergeCell ref="CL49:CO49"/>
    <mergeCell ref="BX48:CB48"/>
    <mergeCell ref="CC48:CG48"/>
    <mergeCell ref="BS52:BW52"/>
    <mergeCell ref="BS53:BW53"/>
    <mergeCell ref="BS55:BW55"/>
    <mergeCell ref="BM48:BN49"/>
    <mergeCell ref="BO48:BR48"/>
    <mergeCell ref="BO49:BR49"/>
    <mergeCell ref="BS51:BW51"/>
    <mergeCell ref="BO55:BR55"/>
    <mergeCell ref="BS50:BW50"/>
    <mergeCell ref="BS54:BW54"/>
    <mergeCell ref="CH54:CK54"/>
    <mergeCell ref="CL54:CO54"/>
    <mergeCell ref="BG55:BL55"/>
    <mergeCell ref="BX55:CB55"/>
    <mergeCell ref="CC55:CG55"/>
    <mergeCell ref="CH55:CK55"/>
    <mergeCell ref="CL55:CO55"/>
    <mergeCell ref="BX54:CB54"/>
    <mergeCell ref="CC54:CG54"/>
    <mergeCell ref="BO54:BR54"/>
    <mergeCell ref="BM54:BN55"/>
    <mergeCell ref="BD54:BF55"/>
    <mergeCell ref="BG54:BL54"/>
    <mergeCell ref="BG53:BL53"/>
    <mergeCell ref="BM52:BN53"/>
    <mergeCell ref="BD52:BF53"/>
    <mergeCell ref="BG52:BL52"/>
    <mergeCell ref="CL52:CO52"/>
    <mergeCell ref="BX53:CB53"/>
    <mergeCell ref="CC53:CG53"/>
    <mergeCell ref="CH53:CK53"/>
    <mergeCell ref="CL53:CO53"/>
    <mergeCell ref="BX52:CB52"/>
    <mergeCell ref="CC52:CG52"/>
    <mergeCell ref="CH52:CK52"/>
    <mergeCell ref="CL60:CO60"/>
    <mergeCell ref="BG61:BL61"/>
    <mergeCell ref="BX61:CB61"/>
    <mergeCell ref="CC61:CG61"/>
    <mergeCell ref="CH61:CK61"/>
    <mergeCell ref="CL61:CO61"/>
    <mergeCell ref="CH60:CK60"/>
    <mergeCell ref="BO60:BR60"/>
    <mergeCell ref="BX60:CB60"/>
    <mergeCell ref="CC60:CG60"/>
    <mergeCell ref="BO59:BR59"/>
    <mergeCell ref="BS58:BW58"/>
    <mergeCell ref="BS59:BW59"/>
    <mergeCell ref="BB60:BC61"/>
    <mergeCell ref="BM60:BN61"/>
    <mergeCell ref="BD60:BF61"/>
    <mergeCell ref="BG60:BL60"/>
    <mergeCell ref="BS61:BW61"/>
    <mergeCell ref="BS60:BW60"/>
    <mergeCell ref="CL56:CO56"/>
    <mergeCell ref="CL59:CO59"/>
    <mergeCell ref="BX58:CB58"/>
    <mergeCell ref="CC58:CG58"/>
    <mergeCell ref="CH58:CK58"/>
    <mergeCell ref="CC59:CG59"/>
    <mergeCell ref="BX59:CB59"/>
    <mergeCell ref="CH59:CK59"/>
    <mergeCell ref="CL58:CO58"/>
    <mergeCell ref="CL70:CO70"/>
    <mergeCell ref="BX69:CB69"/>
    <mergeCell ref="CH69:CK69"/>
    <mergeCell ref="CL57:CO57"/>
    <mergeCell ref="BX56:CB56"/>
    <mergeCell ref="CC56:CG56"/>
    <mergeCell ref="BX57:CB57"/>
    <mergeCell ref="CC57:CG57"/>
    <mergeCell ref="CH57:CK57"/>
    <mergeCell ref="CH56:CK56"/>
    <mergeCell ref="BG69:BL69"/>
    <mergeCell ref="BM62:BN63"/>
    <mergeCell ref="BD62:BF63"/>
    <mergeCell ref="BG62:BL62"/>
    <mergeCell ref="CL69:CO69"/>
    <mergeCell ref="BG70:BL70"/>
    <mergeCell ref="BX70:CB70"/>
    <mergeCell ref="CC70:CG70"/>
    <mergeCell ref="CH70:CK70"/>
    <mergeCell ref="BS62:BW62"/>
    <mergeCell ref="BS63:BW63"/>
    <mergeCell ref="CC62:CG62"/>
    <mergeCell ref="BX62:CB62"/>
    <mergeCell ref="BO62:BR62"/>
    <mergeCell ref="BM69:BN70"/>
    <mergeCell ref="BS69:BW69"/>
    <mergeCell ref="BO63:BR63"/>
    <mergeCell ref="BM64:BN65"/>
    <mergeCell ref="BM66:BN67"/>
    <mergeCell ref="BO64:BW65"/>
    <mergeCell ref="BM71:BN72"/>
    <mergeCell ref="CL71:CO71"/>
    <mergeCell ref="BS72:BW72"/>
    <mergeCell ref="CH62:CK62"/>
    <mergeCell ref="CL62:CO62"/>
    <mergeCell ref="BG63:BL63"/>
    <mergeCell ref="BX63:CB63"/>
    <mergeCell ref="CC63:CG63"/>
    <mergeCell ref="CH63:CK63"/>
    <mergeCell ref="CL63:CO63"/>
    <mergeCell ref="BX72:CB72"/>
    <mergeCell ref="CC72:CG72"/>
    <mergeCell ref="CH72:CK72"/>
    <mergeCell ref="CL72:CO72"/>
    <mergeCell ref="CC71:CG71"/>
    <mergeCell ref="CH71:CK71"/>
    <mergeCell ref="BO72:BR72"/>
    <mergeCell ref="CC69:CG69"/>
    <mergeCell ref="BG71:BL71"/>
    <mergeCell ref="BX71:CB71"/>
    <mergeCell ref="BO69:BR69"/>
    <mergeCell ref="BO70:BR70"/>
    <mergeCell ref="BO71:BR71"/>
    <mergeCell ref="BS70:BW70"/>
    <mergeCell ref="BS71:BW71"/>
    <mergeCell ref="BG72:BL72"/>
    <mergeCell ref="CH78:CK78"/>
    <mergeCell ref="CL78:CO78"/>
    <mergeCell ref="CL76:CO76"/>
    <mergeCell ref="CL73:CO73"/>
    <mergeCell ref="CL74:CO74"/>
    <mergeCell ref="CH77:CK77"/>
    <mergeCell ref="CH76:CK76"/>
    <mergeCell ref="CL75:CO75"/>
    <mergeCell ref="BX76:CB76"/>
    <mergeCell ref="CH75:CK75"/>
    <mergeCell ref="CL77:CO77"/>
    <mergeCell ref="CC76:CG76"/>
    <mergeCell ref="CH73:CK73"/>
    <mergeCell ref="BX74:CB74"/>
    <mergeCell ref="CC74:CG74"/>
    <mergeCell ref="CH74:CK74"/>
    <mergeCell ref="BX73:CB73"/>
    <mergeCell ref="BS84:BW84"/>
    <mergeCell ref="BS83:BW83"/>
    <mergeCell ref="BX75:CB75"/>
    <mergeCell ref="CC73:CG73"/>
    <mergeCell ref="CC75:CG75"/>
    <mergeCell ref="BX77:CB77"/>
    <mergeCell ref="CC77:CG77"/>
    <mergeCell ref="BX78:CB78"/>
    <mergeCell ref="CC78:CG78"/>
    <mergeCell ref="BS74:BW74"/>
    <mergeCell ref="CC83:CG83"/>
    <mergeCell ref="BS80:BW80"/>
    <mergeCell ref="BS79:BW79"/>
    <mergeCell ref="BS81:BW81"/>
    <mergeCell ref="BS82:BW82"/>
    <mergeCell ref="CL81:CO81"/>
    <mergeCell ref="BX82:CB82"/>
    <mergeCell ref="CC82:CG82"/>
    <mergeCell ref="CH82:CK82"/>
    <mergeCell ref="CL82:CO82"/>
    <mergeCell ref="BX81:CB81"/>
    <mergeCell ref="BO82:BR82"/>
    <mergeCell ref="BG80:BL80"/>
    <mergeCell ref="BX80:CB80"/>
    <mergeCell ref="CC80:CG80"/>
    <mergeCell ref="CH80:CK80"/>
    <mergeCell ref="BO80:BR80"/>
    <mergeCell ref="BG82:BL82"/>
    <mergeCell ref="CL87:CO87"/>
    <mergeCell ref="BX79:CB79"/>
    <mergeCell ref="CC79:CG79"/>
    <mergeCell ref="CC81:CG81"/>
    <mergeCell ref="CH81:CK81"/>
    <mergeCell ref="CL79:CO79"/>
    <mergeCell ref="CL80:CO80"/>
    <mergeCell ref="CH79:CK79"/>
    <mergeCell ref="CL84:CO84"/>
    <mergeCell ref="CH83:CK83"/>
    <mergeCell ref="CL85:CO85"/>
    <mergeCell ref="CH86:CK86"/>
    <mergeCell ref="CL86:CO86"/>
    <mergeCell ref="BX86:CB86"/>
    <mergeCell ref="CC86:CG86"/>
    <mergeCell ref="BX83:CB83"/>
    <mergeCell ref="BX84:CB84"/>
    <mergeCell ref="CC84:CG84"/>
    <mergeCell ref="CH84:CK84"/>
    <mergeCell ref="CL83:CO83"/>
    <mergeCell ref="CH87:CK87"/>
    <mergeCell ref="BX87:CB87"/>
    <mergeCell ref="CC87:CG87"/>
    <mergeCell ref="BX85:CB85"/>
    <mergeCell ref="CC85:CG85"/>
    <mergeCell ref="CH85:CK85"/>
    <mergeCell ref="CL93:CO93"/>
    <mergeCell ref="CH94:CK94"/>
    <mergeCell ref="CL94:CO94"/>
    <mergeCell ref="BX96:CB96"/>
    <mergeCell ref="CC92:CG92"/>
    <mergeCell ref="BX94:CB94"/>
    <mergeCell ref="CC94:CG94"/>
    <mergeCell ref="CH93:CK93"/>
    <mergeCell ref="BX93:CB93"/>
    <mergeCell ref="CC93:CG93"/>
    <mergeCell ref="BX92:CB92"/>
    <mergeCell ref="CH92:CK92"/>
    <mergeCell ref="CH95:CK95"/>
    <mergeCell ref="CC96:CG96"/>
    <mergeCell ref="BX89:CB89"/>
    <mergeCell ref="CL92:CO92"/>
    <mergeCell ref="CH91:CK91"/>
    <mergeCell ref="CL89:CO89"/>
    <mergeCell ref="CL90:CO90"/>
    <mergeCell ref="CH89:CK89"/>
    <mergeCell ref="BX91:CB91"/>
    <mergeCell ref="CL88:CO88"/>
    <mergeCell ref="BX90:CB90"/>
    <mergeCell ref="CC90:CG90"/>
    <mergeCell ref="CH90:CK90"/>
    <mergeCell ref="CH88:CK88"/>
    <mergeCell ref="CC89:CG89"/>
    <mergeCell ref="CC91:CG91"/>
    <mergeCell ref="BX88:CB88"/>
    <mergeCell ref="CC88:CG88"/>
    <mergeCell ref="CL96:CO96"/>
    <mergeCell ref="CL99:CO99"/>
    <mergeCell ref="CC99:CG99"/>
    <mergeCell ref="BX99:CB99"/>
    <mergeCell ref="CH96:CK96"/>
    <mergeCell ref="CH97:CK97"/>
    <mergeCell ref="CH98:CK98"/>
    <mergeCell ref="CC97:CG97"/>
    <mergeCell ref="CL95:CO95"/>
    <mergeCell ref="BX95:CB95"/>
    <mergeCell ref="CL91:CO91"/>
    <mergeCell ref="CL100:CO100"/>
    <mergeCell ref="CH99:CK99"/>
    <mergeCell ref="CL97:CO97"/>
    <mergeCell ref="CL98:CO98"/>
    <mergeCell ref="BX97:CB97"/>
    <mergeCell ref="BX98:CB98"/>
    <mergeCell ref="CC98:CG98"/>
    <mergeCell ref="BX100:CB100"/>
    <mergeCell ref="BS95:BW95"/>
    <mergeCell ref="BS96:BW96"/>
    <mergeCell ref="BS97:BW97"/>
    <mergeCell ref="CC95:CG95"/>
    <mergeCell ref="CL104:CO104"/>
    <mergeCell ref="CH103:CK103"/>
    <mergeCell ref="BX103:CB103"/>
    <mergeCell ref="CC103:CG103"/>
    <mergeCell ref="CL103:CO103"/>
    <mergeCell ref="BX104:CB104"/>
    <mergeCell ref="CC104:CG104"/>
    <mergeCell ref="CH104:CK104"/>
    <mergeCell ref="CL101:CO101"/>
    <mergeCell ref="CH102:CK102"/>
    <mergeCell ref="CL102:CO102"/>
    <mergeCell ref="BX102:CB102"/>
    <mergeCell ref="CC102:CG102"/>
    <mergeCell ref="CH101:CK101"/>
    <mergeCell ref="CC100:CG100"/>
    <mergeCell ref="CH100:CK100"/>
    <mergeCell ref="BS109:BW109"/>
    <mergeCell ref="BS110:BW110"/>
    <mergeCell ref="BX101:CB101"/>
    <mergeCell ref="CC101:CG101"/>
    <mergeCell ref="BS102:BW102"/>
    <mergeCell ref="BS103:BW103"/>
    <mergeCell ref="BS104:BW104"/>
    <mergeCell ref="BS105:BW105"/>
    <mergeCell ref="BS106:BW106"/>
    <mergeCell ref="BS108:BW108"/>
    <mergeCell ref="BX105:CB105"/>
    <mergeCell ref="BX110:CB110"/>
    <mergeCell ref="CC110:CG110"/>
    <mergeCell ref="CH108:CK108"/>
    <mergeCell ref="BX107:CB107"/>
    <mergeCell ref="BS107:BW107"/>
    <mergeCell ref="BX106:CB106"/>
    <mergeCell ref="CC106:CG106"/>
    <mergeCell ref="CH106:CK106"/>
    <mergeCell ref="CC107:CG107"/>
    <mergeCell ref="BX109:CB109"/>
    <mergeCell ref="CC109:CG109"/>
    <mergeCell ref="BX108:CB108"/>
    <mergeCell ref="CC108:CG108"/>
    <mergeCell ref="BM103:BN104"/>
    <mergeCell ref="BO104:BR104"/>
    <mergeCell ref="BO103:BR103"/>
    <mergeCell ref="BM109:BN110"/>
    <mergeCell ref="BM107:BN108"/>
    <mergeCell ref="BO108:BR108"/>
    <mergeCell ref="BO110:BR110"/>
    <mergeCell ref="BM105:BN106"/>
    <mergeCell ref="BO107:BR107"/>
    <mergeCell ref="BM111:BN112"/>
    <mergeCell ref="BO112:BR112"/>
    <mergeCell ref="BX111:CB111"/>
    <mergeCell ref="CC111:CG111"/>
    <mergeCell ref="BS111:BW111"/>
    <mergeCell ref="BS112:BW112"/>
    <mergeCell ref="CH105:CK105"/>
    <mergeCell ref="CL108:CO108"/>
    <mergeCell ref="CH107:CK107"/>
    <mergeCell ref="BX112:CB112"/>
    <mergeCell ref="CC112:CG112"/>
    <mergeCell ref="CH112:CK112"/>
    <mergeCell ref="CL111:CO111"/>
    <mergeCell ref="CL112:CO112"/>
    <mergeCell ref="CH111:CK111"/>
    <mergeCell ref="CC105:CG105"/>
    <mergeCell ref="BM118:BN119"/>
    <mergeCell ref="BO118:BR118"/>
    <mergeCell ref="BO119:BR119"/>
    <mergeCell ref="CL105:CO105"/>
    <mergeCell ref="CL106:CO106"/>
    <mergeCell ref="CL109:CO109"/>
    <mergeCell ref="CH110:CK110"/>
    <mergeCell ref="CL110:CO110"/>
    <mergeCell ref="CH109:CK109"/>
    <mergeCell ref="CL107:CO107"/>
    <mergeCell ref="CH118:CK118"/>
    <mergeCell ref="BX121:CB121"/>
    <mergeCell ref="CC121:CG121"/>
    <mergeCell ref="CH121:CK121"/>
    <mergeCell ref="BX119:CB119"/>
    <mergeCell ref="CC119:CG119"/>
    <mergeCell ref="BM126:BN127"/>
    <mergeCell ref="BX118:CB118"/>
    <mergeCell ref="CL120:CO120"/>
    <mergeCell ref="CC120:CG120"/>
    <mergeCell ref="BX120:CB120"/>
    <mergeCell ref="CC118:CG118"/>
    <mergeCell ref="CH119:CK119"/>
    <mergeCell ref="CL121:CO121"/>
    <mergeCell ref="CH120:CK120"/>
    <mergeCell ref="CL118:CO118"/>
    <mergeCell ref="CL124:CO124"/>
    <mergeCell ref="CH124:CK124"/>
    <mergeCell ref="CL125:CO125"/>
    <mergeCell ref="BX124:CB124"/>
    <mergeCell ref="CC124:CG124"/>
    <mergeCell ref="CC127:CG127"/>
    <mergeCell ref="BX126:CB126"/>
    <mergeCell ref="BX127:CB127"/>
    <mergeCell ref="CH127:CK127"/>
    <mergeCell ref="BX125:CB125"/>
    <mergeCell ref="CC125:CG125"/>
    <mergeCell ref="CH125:CK125"/>
    <mergeCell ref="CC126:CG126"/>
    <mergeCell ref="CH128:CK128"/>
    <mergeCell ref="CL126:CO126"/>
    <mergeCell ref="CL127:CO127"/>
    <mergeCell ref="CH126:CK126"/>
    <mergeCell ref="CC128:CG128"/>
    <mergeCell ref="BS119:BW119"/>
    <mergeCell ref="BS120:BW120"/>
    <mergeCell ref="CL122:CO122"/>
    <mergeCell ref="CH123:CK123"/>
    <mergeCell ref="CL123:CO123"/>
    <mergeCell ref="BX123:CB123"/>
    <mergeCell ref="CC123:CG123"/>
    <mergeCell ref="CL119:CO119"/>
    <mergeCell ref="BS122:BW122"/>
    <mergeCell ref="BX122:CB122"/>
    <mergeCell ref="CH131:CK131"/>
    <mergeCell ref="CL131:CO131"/>
    <mergeCell ref="CC122:CG122"/>
    <mergeCell ref="CH122:CK122"/>
    <mergeCell ref="BM120:BN121"/>
    <mergeCell ref="BM122:BN123"/>
    <mergeCell ref="CH129:CK129"/>
    <mergeCell ref="CH130:CK130"/>
    <mergeCell ref="CL128:CO128"/>
    <mergeCell ref="BX128:CB128"/>
    <mergeCell ref="CC131:CG131"/>
    <mergeCell ref="CC132:CG132"/>
    <mergeCell ref="BM132:BN133"/>
    <mergeCell ref="BO133:BR133"/>
    <mergeCell ref="CL129:CO129"/>
    <mergeCell ref="CH133:CK133"/>
    <mergeCell ref="CL132:CO132"/>
    <mergeCell ref="CL133:CO133"/>
    <mergeCell ref="CH132:CK132"/>
    <mergeCell ref="CL130:CO130"/>
    <mergeCell ref="BS136:BW136"/>
    <mergeCell ref="CC129:CG129"/>
    <mergeCell ref="BX130:CB130"/>
    <mergeCell ref="CC130:CG130"/>
    <mergeCell ref="BX129:CB129"/>
    <mergeCell ref="BS130:BW130"/>
    <mergeCell ref="BS131:BW131"/>
    <mergeCell ref="BX133:CB133"/>
    <mergeCell ref="CC133:CG133"/>
    <mergeCell ref="BX131:CB131"/>
    <mergeCell ref="CL137:CO137"/>
    <mergeCell ref="CH136:CK136"/>
    <mergeCell ref="CL134:CO134"/>
    <mergeCell ref="CL135:CO135"/>
    <mergeCell ref="CL136:CO136"/>
    <mergeCell ref="CH135:CK135"/>
    <mergeCell ref="BX137:CB137"/>
    <mergeCell ref="BM130:BN131"/>
    <mergeCell ref="BO130:BR130"/>
    <mergeCell ref="BO131:BR131"/>
    <mergeCell ref="BO132:BR132"/>
    <mergeCell ref="CC147:CG147"/>
    <mergeCell ref="BX139:CB139"/>
    <mergeCell ref="CC139:CG139"/>
    <mergeCell ref="CC135:CG135"/>
    <mergeCell ref="BX134:CB134"/>
    <mergeCell ref="CL145:CO145"/>
    <mergeCell ref="CH134:CK134"/>
    <mergeCell ref="BX132:CB132"/>
    <mergeCell ref="CC137:CG137"/>
    <mergeCell ref="CH137:CK137"/>
    <mergeCell ref="CC136:CG136"/>
    <mergeCell ref="BX136:CB136"/>
    <mergeCell ref="CC134:CG134"/>
    <mergeCell ref="BX135:CB135"/>
    <mergeCell ref="BX142:CB142"/>
    <mergeCell ref="CL144:CO144"/>
    <mergeCell ref="BX144:CB144"/>
    <mergeCell ref="CC142:CG142"/>
    <mergeCell ref="CH142:CK142"/>
    <mergeCell ref="BX143:CB143"/>
    <mergeCell ref="CL143:CO143"/>
    <mergeCell ref="CC143:CG143"/>
    <mergeCell ref="CH143:CK143"/>
    <mergeCell ref="CC144:CG144"/>
    <mergeCell ref="CH144:CK144"/>
    <mergeCell ref="CC149:CG149"/>
    <mergeCell ref="BX140:CB140"/>
    <mergeCell ref="CC140:CG140"/>
    <mergeCell ref="BX141:CB141"/>
    <mergeCell ref="CC141:CG141"/>
    <mergeCell ref="CH141:CK141"/>
    <mergeCell ref="CH140:CK140"/>
    <mergeCell ref="BX147:CB147"/>
    <mergeCell ref="BX149:CB149"/>
    <mergeCell ref="CL140:CO140"/>
    <mergeCell ref="BX138:CB138"/>
    <mergeCell ref="CH138:CK138"/>
    <mergeCell ref="CC138:CG138"/>
    <mergeCell ref="CL142:CO142"/>
    <mergeCell ref="CL138:CO138"/>
    <mergeCell ref="CH139:CK139"/>
    <mergeCell ref="CL139:CO139"/>
    <mergeCell ref="CL141:CO141"/>
    <mergeCell ref="BG145:BL145"/>
    <mergeCell ref="BG147:BL147"/>
    <mergeCell ref="BG146:BL146"/>
    <mergeCell ref="BM148:BN149"/>
    <mergeCell ref="CL146:CO146"/>
    <mergeCell ref="BD148:BF149"/>
    <mergeCell ref="BG148:BL148"/>
    <mergeCell ref="BG149:BL149"/>
    <mergeCell ref="CH147:CK147"/>
    <mergeCell ref="CL147:CO147"/>
    <mergeCell ref="BO148:BR148"/>
    <mergeCell ref="BS148:BW148"/>
    <mergeCell ref="BX148:CB148"/>
    <mergeCell ref="CC148:CG148"/>
    <mergeCell ref="CH145:CK145"/>
    <mergeCell ref="BX145:CB145"/>
    <mergeCell ref="CC145:CG145"/>
    <mergeCell ref="CH146:CK146"/>
    <mergeCell ref="BX146:CB146"/>
    <mergeCell ref="CC146:CG146"/>
    <mergeCell ref="CL153:CO153"/>
    <mergeCell ref="BX152:CB152"/>
    <mergeCell ref="CC152:CG152"/>
    <mergeCell ref="BX153:CB153"/>
    <mergeCell ref="CC153:CG153"/>
    <mergeCell ref="CH153:CK153"/>
    <mergeCell ref="CH152:CK152"/>
    <mergeCell ref="CL152:CO152"/>
    <mergeCell ref="CL148:CO148"/>
    <mergeCell ref="CH149:CK149"/>
    <mergeCell ref="CL149:CO149"/>
    <mergeCell ref="CH148:CK148"/>
    <mergeCell ref="CL150:CO150"/>
    <mergeCell ref="CL151:CO151"/>
    <mergeCell ref="BS161:BW161"/>
    <mergeCell ref="BX151:CB151"/>
    <mergeCell ref="CC150:CG150"/>
    <mergeCell ref="CH150:CK150"/>
    <mergeCell ref="BX150:CB150"/>
    <mergeCell ref="CC151:CG151"/>
    <mergeCell ref="CH151:CK151"/>
    <mergeCell ref="CC155:CG155"/>
    <mergeCell ref="BX154:CB154"/>
    <mergeCell ref="CC154:CG154"/>
    <mergeCell ref="CH158:CK158"/>
    <mergeCell ref="BX158:CB158"/>
    <mergeCell ref="CL160:CO160"/>
    <mergeCell ref="CC160:CG160"/>
    <mergeCell ref="BX159:CB159"/>
    <mergeCell ref="CC159:CG159"/>
    <mergeCell ref="CH159:CK159"/>
    <mergeCell ref="BX160:CB160"/>
    <mergeCell ref="BO156:BR156"/>
    <mergeCell ref="BO157:BR157"/>
    <mergeCell ref="CL161:CO161"/>
    <mergeCell ref="CH160:CK160"/>
    <mergeCell ref="CL158:CO158"/>
    <mergeCell ref="CL159:CO159"/>
    <mergeCell ref="BX156:CB156"/>
    <mergeCell ref="CL156:CO156"/>
    <mergeCell ref="CL157:CO157"/>
    <mergeCell ref="CC158:CG158"/>
    <mergeCell ref="CL154:CO154"/>
    <mergeCell ref="CH155:CK155"/>
    <mergeCell ref="CL155:CO155"/>
    <mergeCell ref="CH154:CK154"/>
    <mergeCell ref="BX157:CB157"/>
    <mergeCell ref="CC157:CG157"/>
    <mergeCell ref="CH157:CK157"/>
    <mergeCell ref="CC156:CG156"/>
    <mergeCell ref="CH156:CK156"/>
    <mergeCell ref="BX155:CB155"/>
    <mergeCell ref="CL169:CO169"/>
    <mergeCell ref="BX170:CB170"/>
    <mergeCell ref="CC170:CG170"/>
    <mergeCell ref="CH170:CK170"/>
    <mergeCell ref="CL170:CO170"/>
    <mergeCell ref="CH161:CK161"/>
    <mergeCell ref="CH169:CK169"/>
    <mergeCell ref="BX169:CB169"/>
    <mergeCell ref="CC169:CG169"/>
    <mergeCell ref="BX161:CB161"/>
    <mergeCell ref="CC161:CG161"/>
    <mergeCell ref="CL167:CO167"/>
    <mergeCell ref="CH168:CK168"/>
    <mergeCell ref="CL168:CO168"/>
    <mergeCell ref="BX168:CB168"/>
    <mergeCell ref="CC168:CG168"/>
    <mergeCell ref="BX167:CB167"/>
    <mergeCell ref="CC167:CG167"/>
    <mergeCell ref="CH167:CK167"/>
    <mergeCell ref="CL172:CO172"/>
    <mergeCell ref="CH174:CK174"/>
    <mergeCell ref="BX174:CB174"/>
    <mergeCell ref="CC174:CG174"/>
    <mergeCell ref="BD173:BF174"/>
    <mergeCell ref="BG173:BL173"/>
    <mergeCell ref="BG174:BL174"/>
    <mergeCell ref="CL174:CO174"/>
    <mergeCell ref="CH173:CK173"/>
    <mergeCell ref="BX171:CB171"/>
    <mergeCell ref="CL173:CO173"/>
    <mergeCell ref="BX173:CB173"/>
    <mergeCell ref="CC171:CG171"/>
    <mergeCell ref="CH171:CK171"/>
    <mergeCell ref="BX172:CB172"/>
    <mergeCell ref="CC172:CG172"/>
    <mergeCell ref="CH172:CK172"/>
    <mergeCell ref="CC173:CG173"/>
    <mergeCell ref="CL171:CO171"/>
    <mergeCell ref="CL177:CO177"/>
    <mergeCell ref="CL178:CO178"/>
    <mergeCell ref="BX177:CB177"/>
    <mergeCell ref="CC177:CG177"/>
    <mergeCell ref="BX178:CB178"/>
    <mergeCell ref="CL175:CO175"/>
    <mergeCell ref="BX176:CB176"/>
    <mergeCell ref="CC176:CG176"/>
    <mergeCell ref="CH176:CK176"/>
    <mergeCell ref="CL176:CO176"/>
    <mergeCell ref="BX175:CB175"/>
    <mergeCell ref="CC175:CG175"/>
    <mergeCell ref="CH175:CK175"/>
    <mergeCell ref="CH182:CK182"/>
    <mergeCell ref="BX181:CB181"/>
    <mergeCell ref="BD175:BF176"/>
    <mergeCell ref="BG175:BL175"/>
    <mergeCell ref="BG176:BL176"/>
    <mergeCell ref="BO175:BR175"/>
    <mergeCell ref="BO176:BR176"/>
    <mergeCell ref="BM175:BN176"/>
    <mergeCell ref="BS182:BW182"/>
    <mergeCell ref="CL181:CO181"/>
    <mergeCell ref="CL182:CO182"/>
    <mergeCell ref="BO179:BR179"/>
    <mergeCell ref="BO180:BR180"/>
    <mergeCell ref="BX179:CB179"/>
    <mergeCell ref="CC179:CG179"/>
    <mergeCell ref="CH179:CK179"/>
    <mergeCell ref="BS180:BW180"/>
    <mergeCell ref="CH177:CK177"/>
    <mergeCell ref="CH178:CK178"/>
    <mergeCell ref="BO177:BR177"/>
    <mergeCell ref="BO178:BR178"/>
    <mergeCell ref="BS178:BW178"/>
    <mergeCell ref="CC178:CG178"/>
    <mergeCell ref="BG177:BL177"/>
    <mergeCell ref="BG178:BL178"/>
    <mergeCell ref="BX183:CB183"/>
    <mergeCell ref="BX180:CB180"/>
    <mergeCell ref="BG183:BL183"/>
    <mergeCell ref="BX182:CB182"/>
    <mergeCell ref="BS181:BW181"/>
    <mergeCell ref="BM183:BN184"/>
    <mergeCell ref="BX184:CB184"/>
    <mergeCell ref="CL187:CO187"/>
    <mergeCell ref="BX185:CB185"/>
    <mergeCell ref="CC185:CG185"/>
    <mergeCell ref="CH185:CK185"/>
    <mergeCell ref="BX187:CB187"/>
    <mergeCell ref="CC187:CG187"/>
    <mergeCell ref="CL186:CO186"/>
    <mergeCell ref="CH184:CK184"/>
    <mergeCell ref="BX188:CB188"/>
    <mergeCell ref="CC188:CG188"/>
    <mergeCell ref="BX186:CB186"/>
    <mergeCell ref="CC186:CG186"/>
    <mergeCell ref="CH186:CK186"/>
    <mergeCell ref="CC183:CG183"/>
    <mergeCell ref="CH183:CK183"/>
    <mergeCell ref="CL183:CO183"/>
    <mergeCell ref="CL185:CO185"/>
    <mergeCell ref="CL184:CO184"/>
    <mergeCell ref="CL179:CO179"/>
    <mergeCell ref="CC180:CG180"/>
    <mergeCell ref="CH180:CK180"/>
    <mergeCell ref="CL180:CO180"/>
    <mergeCell ref="CC184:CG184"/>
    <mergeCell ref="BO188:BR188"/>
    <mergeCell ref="CH188:CK188"/>
    <mergeCell ref="BO189:BR189"/>
    <mergeCell ref="CC181:CG181"/>
    <mergeCell ref="CC182:CG182"/>
    <mergeCell ref="BO184:BR184"/>
    <mergeCell ref="BO183:BR183"/>
    <mergeCell ref="BO186:BR186"/>
    <mergeCell ref="BO182:BR182"/>
    <mergeCell ref="CH181:CK181"/>
    <mergeCell ref="BS185:BW185"/>
    <mergeCell ref="BS187:BW187"/>
    <mergeCell ref="CH187:CK187"/>
    <mergeCell ref="CH189:CK189"/>
    <mergeCell ref="BX190:CB190"/>
    <mergeCell ref="CC190:CG190"/>
    <mergeCell ref="BS189:BW189"/>
    <mergeCell ref="BB189:BC190"/>
    <mergeCell ref="BM189:BN190"/>
    <mergeCell ref="BD189:BF190"/>
    <mergeCell ref="BG189:BL189"/>
    <mergeCell ref="BG190:BL190"/>
    <mergeCell ref="BO174:BR174"/>
    <mergeCell ref="BG181:BL181"/>
    <mergeCell ref="BG182:BL182"/>
    <mergeCell ref="BO181:BR181"/>
    <mergeCell ref="BG184:BL184"/>
    <mergeCell ref="CL188:CO188"/>
    <mergeCell ref="I7:J7"/>
    <mergeCell ref="AW9:AX9"/>
    <mergeCell ref="BB185:BC186"/>
    <mergeCell ref="BS184:BW184"/>
    <mergeCell ref="BD187:BF188"/>
    <mergeCell ref="BG187:BL187"/>
    <mergeCell ref="BG188:BL188"/>
    <mergeCell ref="BO187:BR187"/>
    <mergeCell ref="BM185:BN186"/>
    <mergeCell ref="BG186:BL186"/>
    <mergeCell ref="BO185:BR185"/>
    <mergeCell ref="M4:AG4"/>
    <mergeCell ref="BH14:BO15"/>
    <mergeCell ref="BB14:BG15"/>
    <mergeCell ref="BB12:BE13"/>
    <mergeCell ref="BB7:BD8"/>
    <mergeCell ref="BB177:BC178"/>
    <mergeCell ref="BM177:BN178"/>
    <mergeCell ref="BD177:BF178"/>
    <mergeCell ref="CL190:CO190"/>
    <mergeCell ref="BX189:CB189"/>
    <mergeCell ref="CC189:CG189"/>
    <mergeCell ref="CL189:CO189"/>
    <mergeCell ref="CH190:CK190"/>
    <mergeCell ref="BO190:BR190"/>
    <mergeCell ref="BS190:BW190"/>
    <mergeCell ref="CH191:CK191"/>
    <mergeCell ref="CL191:CO191"/>
    <mergeCell ref="BG192:BL192"/>
    <mergeCell ref="BO192:BR192"/>
    <mergeCell ref="BS192:BW192"/>
    <mergeCell ref="BX192:CB192"/>
    <mergeCell ref="CC192:CG192"/>
    <mergeCell ref="CH192:CK192"/>
    <mergeCell ref="CL192:CO192"/>
    <mergeCell ref="CC191:CG191"/>
    <mergeCell ref="BB191:BC192"/>
    <mergeCell ref="BD191:BF192"/>
    <mergeCell ref="BG191:BL191"/>
    <mergeCell ref="BM191:BN192"/>
    <mergeCell ref="BS191:BW191"/>
    <mergeCell ref="BX191:CB191"/>
    <mergeCell ref="BO191:BR191"/>
    <mergeCell ref="CH193:CK193"/>
    <mergeCell ref="CL193:CO193"/>
    <mergeCell ref="BG194:BL194"/>
    <mergeCell ref="BO194:BR194"/>
    <mergeCell ref="BS194:BW194"/>
    <mergeCell ref="BX194:CB194"/>
    <mergeCell ref="CC194:CG194"/>
    <mergeCell ref="CH194:CK194"/>
    <mergeCell ref="CL194:CO194"/>
    <mergeCell ref="BO193:BR193"/>
    <mergeCell ref="BS193:BW193"/>
    <mergeCell ref="BX193:CB193"/>
    <mergeCell ref="CC193:CG193"/>
    <mergeCell ref="BB193:BC194"/>
    <mergeCell ref="BD193:BF194"/>
    <mergeCell ref="BG193:BL193"/>
    <mergeCell ref="BM193:BN194"/>
    <mergeCell ref="CH195:CK195"/>
    <mergeCell ref="CL195:CO195"/>
    <mergeCell ref="BG196:BL196"/>
    <mergeCell ref="BO196:BR196"/>
    <mergeCell ref="BS196:BW196"/>
    <mergeCell ref="BX196:CB196"/>
    <mergeCell ref="CC196:CG196"/>
    <mergeCell ref="CH196:CK196"/>
    <mergeCell ref="CL196:CO196"/>
    <mergeCell ref="BO195:BR195"/>
    <mergeCell ref="BS195:BW195"/>
    <mergeCell ref="BX195:CB195"/>
    <mergeCell ref="CC195:CG195"/>
    <mergeCell ref="BB195:BC196"/>
    <mergeCell ref="BD195:BF196"/>
    <mergeCell ref="BG195:BL195"/>
    <mergeCell ref="BM195:BN196"/>
    <mergeCell ref="CH197:CK197"/>
    <mergeCell ref="CL197:CO197"/>
    <mergeCell ref="BG198:BL198"/>
    <mergeCell ref="BO198:BR198"/>
    <mergeCell ref="BS198:BW198"/>
    <mergeCell ref="BX198:CB198"/>
    <mergeCell ref="CC198:CG198"/>
    <mergeCell ref="CH198:CK198"/>
    <mergeCell ref="CL198:CO198"/>
    <mergeCell ref="BO197:BR197"/>
    <mergeCell ref="BS197:BW197"/>
    <mergeCell ref="BX197:CB197"/>
    <mergeCell ref="CC197:CG197"/>
    <mergeCell ref="BB197:BC198"/>
    <mergeCell ref="BD197:BF198"/>
    <mergeCell ref="BG197:BL197"/>
    <mergeCell ref="BM197:BN198"/>
    <mergeCell ref="CH199:CK199"/>
    <mergeCell ref="CL199:CO199"/>
    <mergeCell ref="BG200:BL200"/>
    <mergeCell ref="BO200:BR200"/>
    <mergeCell ref="BS200:BW200"/>
    <mergeCell ref="BX200:CB200"/>
    <mergeCell ref="CC200:CG200"/>
    <mergeCell ref="CH200:CK200"/>
    <mergeCell ref="CL200:CO200"/>
    <mergeCell ref="BO199:BR199"/>
    <mergeCell ref="BS199:BW199"/>
    <mergeCell ref="BX199:CB199"/>
    <mergeCell ref="CC199:CG199"/>
    <mergeCell ref="BB199:BC200"/>
    <mergeCell ref="BD199:BF200"/>
    <mergeCell ref="BG199:BL199"/>
    <mergeCell ref="BM199:BN200"/>
    <mergeCell ref="CH201:CK201"/>
    <mergeCell ref="CL201:CO201"/>
    <mergeCell ref="BG202:BL202"/>
    <mergeCell ref="BO202:BR202"/>
    <mergeCell ref="BS202:BW202"/>
    <mergeCell ref="BX202:CB202"/>
    <mergeCell ref="CC202:CG202"/>
    <mergeCell ref="CH202:CK202"/>
    <mergeCell ref="CL202:CO202"/>
    <mergeCell ref="BO201:BR201"/>
    <mergeCell ref="BX201:CB201"/>
    <mergeCell ref="CC201:CG201"/>
    <mergeCell ref="BB201:BC202"/>
    <mergeCell ref="BD201:BF202"/>
    <mergeCell ref="BG201:BL201"/>
    <mergeCell ref="BM201:BN202"/>
    <mergeCell ref="CH203:CK203"/>
    <mergeCell ref="CL203:CO203"/>
    <mergeCell ref="BG204:BL204"/>
    <mergeCell ref="BO204:BR204"/>
    <mergeCell ref="BS204:BW204"/>
    <mergeCell ref="BX204:CB204"/>
    <mergeCell ref="CC204:CG204"/>
    <mergeCell ref="CH204:CK204"/>
    <mergeCell ref="CL204:CO204"/>
    <mergeCell ref="BO203:BR203"/>
    <mergeCell ref="BX203:CB203"/>
    <mergeCell ref="CC203:CG203"/>
    <mergeCell ref="BB203:BC204"/>
    <mergeCell ref="BD203:BF204"/>
    <mergeCell ref="BG203:BL203"/>
    <mergeCell ref="BM203:BN204"/>
    <mergeCell ref="CH205:CK205"/>
    <mergeCell ref="CL205:CO205"/>
    <mergeCell ref="BG206:BL206"/>
    <mergeCell ref="BO206:BR206"/>
    <mergeCell ref="BS206:BW206"/>
    <mergeCell ref="BX206:CB206"/>
    <mergeCell ref="CC206:CG206"/>
    <mergeCell ref="CH206:CK206"/>
    <mergeCell ref="CL206:CO206"/>
    <mergeCell ref="BO205:BR205"/>
    <mergeCell ref="BX205:CB205"/>
    <mergeCell ref="CC205:CG205"/>
    <mergeCell ref="BB205:BC206"/>
    <mergeCell ref="BD205:BF206"/>
    <mergeCell ref="BG205:BL205"/>
    <mergeCell ref="BM205:BN206"/>
    <mergeCell ref="CH207:CK207"/>
    <mergeCell ref="CL207:CO207"/>
    <mergeCell ref="BG208:BL208"/>
    <mergeCell ref="BO208:BR208"/>
    <mergeCell ref="BS208:BW208"/>
    <mergeCell ref="BX208:CB208"/>
    <mergeCell ref="CC208:CG208"/>
    <mergeCell ref="CH208:CK208"/>
    <mergeCell ref="CL208:CO208"/>
    <mergeCell ref="BO207:BR207"/>
    <mergeCell ref="BX207:CB207"/>
    <mergeCell ref="CC207:CG207"/>
    <mergeCell ref="BB207:BC208"/>
    <mergeCell ref="BD207:BF208"/>
    <mergeCell ref="BG207:BL207"/>
    <mergeCell ref="BM207:BN208"/>
    <mergeCell ref="CH209:CK209"/>
    <mergeCell ref="CL209:CO209"/>
    <mergeCell ref="BG210:BL210"/>
    <mergeCell ref="BO210:BR210"/>
    <mergeCell ref="BS210:BW210"/>
    <mergeCell ref="BX210:CB210"/>
    <mergeCell ref="CC210:CG210"/>
    <mergeCell ref="CH210:CK210"/>
    <mergeCell ref="CL210:CO210"/>
    <mergeCell ref="BO209:BR209"/>
    <mergeCell ref="BX209:CB209"/>
    <mergeCell ref="CC209:CG209"/>
    <mergeCell ref="BB209:BC210"/>
    <mergeCell ref="BD209:BF210"/>
    <mergeCell ref="BG209:BL209"/>
    <mergeCell ref="BM209:BN210"/>
    <mergeCell ref="BB64:BB67"/>
    <mergeCell ref="BC64:BD65"/>
    <mergeCell ref="BC66:BD67"/>
    <mergeCell ref="BE64:BL65"/>
    <mergeCell ref="BE66:BL67"/>
    <mergeCell ref="BS209:BW209"/>
    <mergeCell ref="BS207:BW207"/>
    <mergeCell ref="BS205:BW205"/>
    <mergeCell ref="BS203:BW203"/>
    <mergeCell ref="BS201:BW201"/>
    <mergeCell ref="BO66:BW67"/>
    <mergeCell ref="BB113:BB116"/>
    <mergeCell ref="BC113:BD114"/>
    <mergeCell ref="BE113:BL114"/>
    <mergeCell ref="BM113:BN114"/>
    <mergeCell ref="BO113:BW114"/>
    <mergeCell ref="BC115:BD116"/>
    <mergeCell ref="BE115:BL116"/>
    <mergeCell ref="BM115:BN116"/>
    <mergeCell ref="BO115:BW116"/>
    <mergeCell ref="BB162:BB165"/>
    <mergeCell ref="BC162:BD163"/>
    <mergeCell ref="BE162:BL163"/>
    <mergeCell ref="BM162:BN163"/>
    <mergeCell ref="BO162:BW163"/>
    <mergeCell ref="BC164:BD165"/>
    <mergeCell ref="BE164:BL165"/>
    <mergeCell ref="BM164:BN165"/>
    <mergeCell ref="BO164:BW165"/>
    <mergeCell ref="BB211:BB214"/>
    <mergeCell ref="BC211:BD212"/>
    <mergeCell ref="BE211:BL212"/>
    <mergeCell ref="BM211:BN212"/>
    <mergeCell ref="BO211:BW212"/>
    <mergeCell ref="BC213:BD214"/>
    <mergeCell ref="BE213:BL214"/>
    <mergeCell ref="BM213:BN214"/>
    <mergeCell ref="BO213:BW214"/>
  </mergeCells>
  <conditionalFormatting sqref="H1:H2 Z10:Z160 AM10:AM160 S10:S160 AJ10:AJ160 AG10:AG160 G10:H160">
    <cfRule type="expression" priority="120" dxfId="42" stopIfTrue="1">
      <formula>$G1="女"</formula>
    </cfRule>
  </conditionalFormatting>
  <conditionalFormatting sqref="F10:F160 I10:L160">
    <cfRule type="expression" priority="121" dxfId="42" stopIfTrue="1">
      <formula>$G10="女"</formula>
    </cfRule>
    <cfRule type="cellIs" priority="122" dxfId="120" operator="equal" stopIfTrue="1">
      <formula>0</formula>
    </cfRule>
  </conditionalFormatting>
  <conditionalFormatting sqref="E6:E8 E10:E160">
    <cfRule type="expression" priority="123" dxfId="88" stopIfTrue="1">
      <formula>$I6=0</formula>
    </cfRule>
    <cfRule type="cellIs" priority="124" dxfId="43" operator="greaterThanOrEqual" stopIfTrue="1">
      <formula>2</formula>
    </cfRule>
  </conditionalFormatting>
  <conditionalFormatting sqref="BB20:BB63 BM20:BM63 BD20:BD63 BD69:BD112 BM69:BM112 BB69:BB112 BD167:BD210 BB167:BB210 BB118:BB161 BD118:BD161 BM118:BM161 BM167:BM210">
    <cfRule type="expression" priority="125" dxfId="120" stopIfTrue="1">
      <formula>ISERROR($BB20)</formula>
    </cfRule>
    <cfRule type="expression" priority="126" dxfId="122" stopIfTrue="1">
      <formula>$BM20="女"</formula>
    </cfRule>
  </conditionalFormatting>
  <conditionalFormatting sqref="CL21:CM21 BX21:CI21 BS21:BV21 BS23:BV23 BS25:BV25 BS27:BV27 BS29:BV29 BS31:BV31 BS33:BV33 BS35:BV35 BS37:BV37 BS39:BV39 BS41:BV41 BS43:BV43 BS45:BV45 BS47:BV47 BS49:BV49 BS51:BV51 BS53:BV53 BS55:BV55 BS57:BV57 BS59:BV59 BS61:BV61 BS63:BV63 CL23:CM23 CL25:CM25 CL27:CM27 CL29:CM29 CL31:CM31 CL33:CM33 CL35:CM35 CL37:CM37 CL39:CM39 CL41:CM41 CL43:CM43 CL45:CM45 CL47:CM47 CL49:CM49 CL51:CM51 CL53:CM53 CL55:CM55 CL57:CM57 CL59:CM59 CL61:CM61 CL63:CM63 BX23:CI23 BX25:CI25 BX27:CI27 BX29:CI29 BX31:CI31 BX33:CI33 BX35:CI35 BX37:CI37 BX39:CI39 BX41:CI41 BX43:CI43 BX45:CI45 BX47:CI47 BX49:CI49 BX51:CI51 BX53:CI53 BX55:CI55 BX57:CI57 BX59:CI59 BX61:CI61 BX63:CI63">
    <cfRule type="expression" priority="127" dxfId="120" stopIfTrue="1">
      <formula>ISERROR($BB20)</formula>
    </cfRule>
    <cfRule type="cellIs" priority="128" dxfId="120" operator="equal" stopIfTrue="1">
      <formula>0</formula>
    </cfRule>
  </conditionalFormatting>
  <conditionalFormatting sqref="BG46:BL46 BG48:BL48 BG50:BL50 BG52:BL52 BG54:BL54 BG22:BL22 BG24:BL24 BG26:BL26 BG28:BL28 BG30:BL30 BG32:BL32 BG34:BL34 BG36:BL36 BG38:BL38 BG40:BL40 BG42:BL42 BG56:BL56 BG58:BL58 BG60:BL60 BG62:BL62 BG69:BL69 BG71:BL71 BG73:BL73 BG75:BL75 BG77:BL77 BG79:BL79 BG81:BL81 BG83:BL83 BG85:BL85 BG87:BL87 BG89:BL89 BG91:BL91 BG93:BL93 BG97:BL97 BG99:BL99 BG101:BL101 BG103:BL103 BG105:BL105 BG107:BL107 BG109:BL109 BG111:BL111 BG118:BL118 BG120:BL120 BG122:BL122 BG124:BL124 BG126:BL126 BG128:BL128 BG130:BL130 BG132:BL132 BG134:BL134 BG136:BL136 BG138:BL138 BG140:BL140 BG142:BL142 BG144:BL144 BG146:BL146 BG148:BL148 BG150:BL150 BG152:BL152 BG154:BL154 BG156:BL156 BG158:BL158 BG160:BL160 BG167:BL167 BG169:BL169 BG171:BL171 BG173:BL173 BG175:BL175 BG177:BL177 BG179:BL179 BG181:BL181 BG183:BL183 BG185:BL185 BG187:BL187 BG189:BL189 BG20:BL20 BG95 BG44:BL44 BG191:BL191 BG193:BL193 BG195:BL195 BG197:BL197 BG199:BL199 BG201:BL201 BG203:BL203 BG205:BL205 BG207:BL207 BG209:BL209">
    <cfRule type="expression" priority="130" dxfId="120" stopIfTrue="1">
      <formula>ISERROR($BB20)</formula>
    </cfRule>
    <cfRule type="expression" priority="131" dxfId="120" stopIfTrue="1">
      <formula>$BD20=0</formula>
    </cfRule>
  </conditionalFormatting>
  <conditionalFormatting sqref="BG39 BG41 BG43 BG45 BG47 BG49 BG51 BG53 BG55 BG23 BG25 BG27 BG29 BG31 BG33 BG35 BG37 BG21 BG57 BG59 BG61 BG63 BG70 BG72 BG74 BG76 BG78 BG80 BG82 BG84 BG86 BG88 BG90 BG92 BG94 BG96 BG98 BG100 BG102 BG104 BG106 BG108 BG110 BG112 BG119 BG121 BG123 BG125 BG127 BG129 BG131 BG133 BG135 BG137 BG139 BG141 BG143 BG145 BG147 BG149 BG151 BG153 BG155 BG157 BG159 BG210 BG168 BG170 BG172 BG174 BG176 BG178 BG180 BG182 BG184 BG186 BG188 BG190 BG192 BG194 BG196 BG198 BG200 BG202 BG204 BG206 BG208 BG161">
    <cfRule type="expression" priority="132" dxfId="120" stopIfTrue="1">
      <formula>ISERROR($BB20)</formula>
    </cfRule>
    <cfRule type="expression" priority="133" dxfId="120" stopIfTrue="1">
      <formula>$BD20=0</formula>
    </cfRule>
  </conditionalFormatting>
  <conditionalFormatting sqref="BO20 BO22 BO24 BO26 BO28 BO30 BO32 BO34 BO36 BO38 BO40 BO42 BO44 BO46 BO48 BO50 BO52 BO54 BO56 BO58 BO60 BO62">
    <cfRule type="expression" priority="134" dxfId="120" stopIfTrue="1">
      <formula>ISERROR($BB20)=TRUE</formula>
    </cfRule>
    <cfRule type="expression" priority="135" dxfId="120" stopIfTrue="1">
      <formula>$BD20=0</formula>
    </cfRule>
  </conditionalFormatting>
  <conditionalFormatting sqref="BO21 BO23 BO25 BO27 BO29 BO31 BO33 BO35 BO37 BO39 BO41 BO43 BO45 BO47 BO49 BO51 BO53 BO55 BO57 BO59 BO61 BO63">
    <cfRule type="expression" priority="136" dxfId="120" stopIfTrue="1">
      <formula>ISERROR($BB20)=TRUE</formula>
    </cfRule>
    <cfRule type="expression" priority="137" dxfId="120" stopIfTrue="1">
      <formula>$BD20=0</formula>
    </cfRule>
  </conditionalFormatting>
  <conditionalFormatting sqref="BS20:BV20 BS22:BV22 BS24:BV24 BS26:BV26 BS28:BV28 BS30:BV30 BS32:BV32 BS34:BV34 BS36:BV36 BS38:BV38 BS40:BV40 BS42:BV42 BS44:BV44 BS46:BV46 BS48:BV48 BS50:BV50 BS52:BV52 BS54:BV54 BS56:BV56 BS58:BV58 BS60:BV60 BS62:BV62 BX20:CO20 BX22:CO22 BX24:CO24 BX26:CO26 BX28:CO28 BX30:CO30 BX32:CO32 BX34:CO34 BX36:CO36 BX38:CO38 BX40:CO40 BX42:CO42 BX44:CO44 BX46:CO46 BX48:CO48 BX50:CO50 BX52:CO52 BX54:CO54 BX56:CO56 BX58:CO58 BX60:CO60 BX62:CO62">
    <cfRule type="expression" priority="138" dxfId="120" stopIfTrue="1">
      <formula>ISERROR($BB20)</formula>
    </cfRule>
    <cfRule type="cellIs" priority="139" dxfId="120" operator="equal" stopIfTrue="1">
      <formula>0</formula>
    </cfRule>
  </conditionalFormatting>
  <conditionalFormatting sqref="BE7:BG8 CF12 BH14 AX54 AX61 CT12:CU15 AX75 AX68 AW48 AW11:AW29">
    <cfRule type="cellIs" priority="129" dxfId="120" operator="equal" stopIfTrue="1">
      <formula>0</formula>
    </cfRule>
  </conditionalFormatting>
  <conditionalFormatting sqref="AX33:AX47">
    <cfRule type="containsBlanks" priority="1" dxfId="0" stopIfTrue="1">
      <formula>LEN(TRIM(AX33))=0</formula>
    </cfRule>
    <cfRule type="cellIs" priority="140" dxfId="43" operator="greaterThan" stopIfTrue="1">
      <formula>$AP$2</formula>
    </cfRule>
  </conditionalFormatting>
  <conditionalFormatting sqref="AX48:AX49 AX30">
    <cfRule type="cellIs" priority="142" dxfId="120" operator="equal" stopIfTrue="1">
      <formula>0</formula>
    </cfRule>
    <cfRule type="cellIs" priority="143" dxfId="43" operator="greaterThan" stopIfTrue="1">
      <formula>$AQ$2</formula>
    </cfRule>
  </conditionalFormatting>
  <conditionalFormatting sqref="AX55:AX60 AX62:AX67 AX69:AX74 AX76:AX81">
    <cfRule type="cellIs" priority="144" dxfId="123" operator="equal" stopIfTrue="1">
      <formula>0</formula>
    </cfRule>
    <cfRule type="cellIs" priority="145" dxfId="43" operator="lessThan" stopIfTrue="1">
      <formula>4</formula>
    </cfRule>
    <cfRule type="cellIs" priority="146" dxfId="43" operator="greaterThan" stopIfTrue="1">
      <formula>8</formula>
    </cfRule>
  </conditionalFormatting>
  <conditionalFormatting sqref="BF12:BR13">
    <cfRule type="expression" priority="119" dxfId="124" stopIfTrue="1">
      <formula>BF12=0</formula>
    </cfRule>
  </conditionalFormatting>
  <conditionalFormatting sqref="AX11:AX28">
    <cfRule type="containsBlanks" priority="205" dxfId="0" stopIfTrue="1">
      <formula>LEN(TRIM(AX11))=0</formula>
    </cfRule>
    <cfRule type="cellIs" priority="1892" dxfId="43" operator="greaterThan" stopIfTrue="1">
      <formula>$AP$2</formula>
    </cfRule>
  </conditionalFormatting>
  <conditionalFormatting sqref="AX29">
    <cfRule type="cellIs" priority="206" dxfId="0" operator="equal" stopIfTrue="1">
      <formula>0</formula>
    </cfRule>
    <cfRule type="cellIs" priority="207" dxfId="43" operator="greaterThan" stopIfTrue="1">
      <formula>$AQ$2</formula>
    </cfRule>
  </conditionalFormatting>
  <conditionalFormatting sqref="AH10:AH160">
    <cfRule type="expression" priority="1804" dxfId="120" stopIfTrue="1">
      <formula>AH10=""</formula>
    </cfRule>
    <cfRule type="expression" priority="1805" dxfId="43" stopIfTrue="1">
      <formula>OR(ISERROR(AI10),VLOOKUP(AH10,$AW$55:$AX$60,2,FALSE)&gt;8)</formula>
    </cfRule>
    <cfRule type="expression" priority="1806" dxfId="42" stopIfTrue="1">
      <formula>$G10="女"</formula>
    </cfRule>
  </conditionalFormatting>
  <conditionalFormatting sqref="AK10:AK160">
    <cfRule type="expression" priority="1807" dxfId="120" stopIfTrue="1">
      <formula>AK10=""</formula>
    </cfRule>
    <cfRule type="expression" priority="1808" dxfId="43" stopIfTrue="1">
      <formula>OR(ISERROR(AL10),VLOOKUP(AK10,$AW$62:$AX$67,2,FALSE)&gt;8)</formula>
    </cfRule>
    <cfRule type="expression" priority="1809" dxfId="42" stopIfTrue="1">
      <formula>$G10="女"</formula>
    </cfRule>
  </conditionalFormatting>
  <conditionalFormatting sqref="BO69 BO71 BO73 BO75 BO77 BO79 BO81 BO83 BO85 BO87 BO89 BO91 BO93 BO95 BO97 BO99 BO101 BO103 BO105 BO107 BO109 BO111">
    <cfRule type="expression" priority="115" dxfId="120" stopIfTrue="1">
      <formula>ISERROR($BB69)=TRUE</formula>
    </cfRule>
    <cfRule type="expression" priority="116" dxfId="120" stopIfTrue="1">
      <formula>$BD69=0</formula>
    </cfRule>
  </conditionalFormatting>
  <conditionalFormatting sqref="BO70 BO72 BO74 BO76 BO78 BO80 BO82 BO84 BO86 BO88 BO90 BO92 BO94 BO96 BO98 BO100 BO102 BO104 BO106 BO108 BO110 BO112">
    <cfRule type="expression" priority="117" dxfId="120" stopIfTrue="1">
      <formula>ISERROR($BB69)=TRUE</formula>
    </cfRule>
    <cfRule type="expression" priority="118" dxfId="120" stopIfTrue="1">
      <formula>$BD69=0</formula>
    </cfRule>
  </conditionalFormatting>
  <conditionalFormatting sqref="BO118 BO120 BO122 BO124 BO126 BO128 BO130 BO132 BO134 BO136 BO138 BO140 BO142 BO144 BO146 BO148 BO150 BO152 BO154 BO156 BO158 BO160">
    <cfRule type="expression" priority="111" dxfId="120" stopIfTrue="1">
      <formula>ISERROR($BB118)=TRUE</formula>
    </cfRule>
    <cfRule type="expression" priority="112" dxfId="120" stopIfTrue="1">
      <formula>$BD118=0</formula>
    </cfRule>
  </conditionalFormatting>
  <conditionalFormatting sqref="BO119 BO121 BO123 BO125 BO127 BO129 BO131 BO133 BO135 BO137 BO139 BO141 BO143 BO145 BO147 BO149 BO151 BO153 BO155 BO157 BO159 BO161">
    <cfRule type="expression" priority="113" dxfId="120" stopIfTrue="1">
      <formula>ISERROR($BB118)=TRUE</formula>
    </cfRule>
    <cfRule type="expression" priority="114" dxfId="120" stopIfTrue="1">
      <formula>$BD118=0</formula>
    </cfRule>
  </conditionalFormatting>
  <conditionalFormatting sqref="BO167 BO169 BO171 BO173 BO175 BO177 BO179 BO181 BO183 BO185 BO187 BO189 BO191 BO193 BO195 BO197 BO199 BO201 BO203 BO205 BO207 BO209">
    <cfRule type="expression" priority="107" dxfId="120" stopIfTrue="1">
      <formula>ISERROR($BB167)=TRUE</formula>
    </cfRule>
    <cfRule type="expression" priority="108" dxfId="120" stopIfTrue="1">
      <formula>$BD167=0</formula>
    </cfRule>
  </conditionalFormatting>
  <conditionalFormatting sqref="BO168 BO170 BO172 BO174 BO176 BO178 BO180 BO182 BO184 BO186 BO188 BO190 BO192 BO194 BO196 BO198 BO200 BO202 BO204 BO206 BO208 BO210">
    <cfRule type="expression" priority="109" dxfId="120" stopIfTrue="1">
      <formula>ISERROR($BB167)=TRUE</formula>
    </cfRule>
    <cfRule type="expression" priority="110" dxfId="120" stopIfTrue="1">
      <formula>$BD167=0</formula>
    </cfRule>
  </conditionalFormatting>
  <conditionalFormatting sqref="BS168:BV168 BX168:CI168 CL168:CM168 BS170:BV170 BS172:BV172 BS174:BV174 BS176:BV176 BS178:BV178 BS180:BV180 BS182:BV182 BS184:BV184 BS186:BV186 BS188:BV188 BS190:BV190 BS192:BV192 BS194:BV194 BS196:BV196 BS198:BV198 BS200:BV200 BS202:BV202 BS204:BV204 BS206:BV206 BS208:BV208 BS210:BV210 BX170:CI170 BX172:CI172 BX174:CI174 BX176:CI176 BX178:CI178 BX180:CI180 BX182:CI182 BX184:CI184 BX186:CI186 BX188:CI188 BX190:CI190 BX192:CI192 BX194:CI194 BX196:CI196 BX198:CI198 BX200:CI200 BX202:CI202 BX204:CI204 BX206:CI206 BX208:CI208 BX210:CI210 CL170:CM170 CL172:CM172 CL174:CM174 CL176:CM176 CL178:CM178 CL180:CM180 CL182:CM182 CL184:CM184 CL186:CM186 CL188:CM188 CL190:CM190 CL192:CM192 CL194:CM194 CL196:CM196 CL198:CM198 CL200:CM200 CL202:CM202 CL204:CM204 CL206:CM206 CL208:CM208 CL210:CM210">
    <cfRule type="expression" priority="55" dxfId="120" stopIfTrue="1">
      <formula>ISERROR($BB167)</formula>
    </cfRule>
    <cfRule type="cellIs" priority="56" dxfId="120" operator="equal" stopIfTrue="1">
      <formula>0</formula>
    </cfRule>
  </conditionalFormatting>
  <conditionalFormatting sqref="BS167:BV167 BX167:CO167 BS169:BV169 BS171:BV171 BS173:BV173 BS175:BV175 BS177:BV177 BS179:BV179 BS181:BV181 BS183:BV183 BS185:BV185 BS187:BV187 BS189:BV189 BS191:BV191 BS193:BV193 BS195:BV195 BS197:BV197 BS199:BV199 BS201:BV201 BS203:BV203 BS205:BV205 BS207:BV207 BS209:BV209 BX169:CO169 BX171:CO171 BX173:CO173 BX175:CO175 BX177:CO177 BX179:CO179 BX181:CO181 BX183:CO183 BX185:CO185 BX187:CO187 BX189:CO189 BX191:CO191 BX193:CO193 BX195:CO195 BX197:CO197 BX199:CO199 BX201:CO201 BX203:CO203 BX205:CO205 BX207:CO207 BX209:CO209">
    <cfRule type="expression" priority="57" dxfId="120" stopIfTrue="1">
      <formula>ISERROR($BB167)</formula>
    </cfRule>
    <cfRule type="cellIs" priority="58" dxfId="120" operator="equal" stopIfTrue="1">
      <formula>0</formula>
    </cfRule>
  </conditionalFormatting>
  <conditionalFormatting sqref="BS70:BV70 CL70:CM70 BX70:CI70 BS72:BV72 BS74:BV74 BS76:BV76 BS78:BV78 BS80:BV80 BS82:BV82 BS84:BV84 BS86:BV86 BS88:BV88 BS90:BV90 BS92:BV92 BS94:BV94 BS96:BV96 BS98:BV98 BS100:BV100 BS102:BV102 BS104:BV104 BS106:BV106 BS108:BV108 BS110:BV110 BS112:BV112 BX72:CI72 BX74:CI74 BX76:CI76 BX78:CI78 BX80:CI80 BX82:CI82 BX84:CI84 BX86:CI86 BX88:CI88 BX90:CI90 BX92:CI92 BX94:CI94 BX96:CI96 BX98:CI98 BX100:CI100 BX102:CI102 BX104:CI104 BX106:CI106 BX108:CI108 BX110:CI110 BX112:CI112 CL72:CM72 CL74:CM74 CL76:CM76 CL78:CM78 CL80:CM80 CL82:CM82 CL84:CM84 CL86:CM86 CL88:CM88 CL90:CM90 CL92:CM92 CL94:CM94 CL96:CM96 CL98:CM98 CL100:CM100 CL102:CM102 CL104:CM104 CL106:CM106 CL108:CM108 CL110:CM110 CL112:CM112">
    <cfRule type="expression" priority="63" dxfId="120" stopIfTrue="1">
      <formula>ISERROR($BB69)</formula>
    </cfRule>
    <cfRule type="cellIs" priority="64" dxfId="120" operator="equal" stopIfTrue="1">
      <formula>0</formula>
    </cfRule>
  </conditionalFormatting>
  <conditionalFormatting sqref="BS69:BV69 BX69:CO69 BS71:BV71 BS73:BV73 BS75:BV75 BS77:BV77 BS79:BV79 BS81:BV81 BS83:BV83 BS85:BV85 BS87:BV87 BS89:BV89 BS91:BV91 BS93:BV93 BS95:BV95 BS97:BV97 BS99:BV99 BS101:BV101 BS103:BV103 BS105:BV105 BS107:BV107 BS109:BV109 BS111:BV111 BX71:CO71 BX73:CO73 BX75:CO75 BX77:CO77 BX79:CO79 BX81:CO81 BX83:CO83 BX85:CO85 BX87:CO87 BX89:CO89 BX91:CO91 BX93:CO93 BX95:CO95 BX97:CO97 BX99:CO99 BX101:CO101 BX103:CO103 BX105:CO105 BX107:CO107 BX109:CO109 BX111:CO111">
    <cfRule type="expression" priority="65" dxfId="120" stopIfTrue="1">
      <formula>ISERROR($BB69)</formula>
    </cfRule>
    <cfRule type="cellIs" priority="66" dxfId="120" operator="equal" stopIfTrue="1">
      <formula>0</formula>
    </cfRule>
  </conditionalFormatting>
  <conditionalFormatting sqref="BS119:BV119 BX119:CI119 CL119:CM119 BS121:BV121 BS123:BV123 BS125:BV125 BS127:BV127 BS129:BV129 BS131:BV131 BS133:BV133 BS135:BV135 BS137:BV137 BS139:BV139 BS141:BV141 BS143:BV143 BS145:BV145 BS147:BV147 BS149:BV149 BS151:BV151 BS153:BV153 BS155:BV155 BS157:BV157 BS159:BV159 BS161:BV161 BX121:CI121 BX123:CI123 BX125:CI125 BX127:CI127 BX129:CI129 BX131:CI131 BX133:CI133 BX135:CI135 BX137:CI137 BX139:CI139 BX141:CI141 BX143:CI143 BX145:CI145 BX147:CI147 BX149:CI149 BX151:CI151 BX153:CI153 BX155:CI155 BX157:CI157 BX159:CI159 BX161:CI161 CL121:CM121 CL123:CM123 CL125:CM125 CL127:CM127 CL129:CM129 CL131:CM131 CL133:CM133 CL135:CM135 CL137:CM137 CL139:CM139 CL141:CM141 CL143:CM143 CL145:CM145 CL147:CM147 CL149:CM149 CL151:CM151 CL153:CM153 CL155:CM155 CL157:CM157 CL159:CM159 CL161:CM161">
    <cfRule type="expression" priority="59" dxfId="120" stopIfTrue="1">
      <formula>ISERROR($BB118)</formula>
    </cfRule>
    <cfRule type="cellIs" priority="60" dxfId="120" operator="equal" stopIfTrue="1">
      <formula>0</formula>
    </cfRule>
  </conditionalFormatting>
  <conditionalFormatting sqref="BS118:BV118 BX118:CO118 BS120:BV120 BS122:BV122 BS124:BV124 BS126:BV126 BS128:BV128 BS130:BV130 BS132:BV132 BS134:BV134 BS136:BV136 BS138:BV138 BS140:BV140 BS142:BV142 BS144:BV144 BS146:BV146 BS148:BV148 BS150:BV150 BS152:BV152 BS154:BV154 BS156:BV156 BS158:BV158 BS160:BV160 BX120:CO120 BX122:CO122 BX124:CO124 BX126:CO126 BX128:CO128 BX130:CO130 BX132:CO132 BX134:CO134 BX136:CO136 BX138:CO138 BX140:CO140 BX142:CO142 BX144:CO144 BX146:CO146 BX148:CO148 BX150:CO150 BX152:CO152 BX154:CO154 BX156:CO156 BX158:CO158 BX160:CO160">
    <cfRule type="expression" priority="61" dxfId="120" stopIfTrue="1">
      <formula>ISERROR($BB118)</formula>
    </cfRule>
    <cfRule type="cellIs" priority="62" dxfId="120" operator="equal" stopIfTrue="1">
      <formula>0</formula>
    </cfRule>
  </conditionalFormatting>
  <conditionalFormatting sqref="M10:M160">
    <cfRule type="expression" priority="1889" dxfId="120" stopIfTrue="1">
      <formula>OR(M10="",M10=0)</formula>
    </cfRule>
    <cfRule type="expression" priority="1890" dxfId="43" stopIfTrue="1">
      <formula>IF(OR(ISERROR($I10),ISERROR($N10),ISERROR($O10),ISERROR($P10),ISERROR($Q10),ISERROR($R10)),TRUE,IF($M10="",FALSE,OR($M10=$T10,$M10=$AA10,$O10="1",$P10="2",$Q10="1",$R10="2")))</formula>
    </cfRule>
    <cfRule type="expression" priority="1891" dxfId="42" stopIfTrue="1">
      <formula>$G10="女"</formula>
    </cfRule>
  </conditionalFormatting>
  <conditionalFormatting sqref="T10:T160">
    <cfRule type="expression" priority="52" dxfId="120" stopIfTrue="1">
      <formula>OR(T10="",T10=0)</formula>
    </cfRule>
    <cfRule type="expression" priority="53" dxfId="43" stopIfTrue="1">
      <formula>IF(OR(ISERROR($I10),ISERROR($U10),ISERROR($V10),ISERROR($W10),ISERROR($X10),ISERROR($Y10)),TRUE,IF($T10="",FALSE,OR($T10=$M10,$T10=$AA10,$V10="1",$W10="2",$X10="1",$Y10="2")))</formula>
    </cfRule>
    <cfRule type="expression" priority="54" dxfId="42" stopIfTrue="1">
      <formula>$G10="女"</formula>
    </cfRule>
  </conditionalFormatting>
  <conditionalFormatting sqref="AA10:AA160">
    <cfRule type="expression" priority="46" dxfId="120" stopIfTrue="1">
      <formula>OR(AA10="",AA10=0)</formula>
    </cfRule>
    <cfRule type="expression" priority="47" dxfId="43" stopIfTrue="1">
      <formula>IF(OR(ISERROR(I10),ISERROR(AB10),ISERROR(AC10),ISERROR(AD10),ISERROR(AE10),ISERROR(AF10)),TRUE,IF($M10="",FALSE,OR($M10=$T10,$M10=$AA10,$AC10="1",$AD10="2",$AE10="1",$AF10="2")))</formula>
    </cfRule>
    <cfRule type="expression" priority="48" dxfId="42" stopIfTrue="1">
      <formula>$G10="女"</formula>
    </cfRule>
  </conditionalFormatting>
  <conditionalFormatting sqref="BD216:BD259 BB216:BB259 BM216:BM259">
    <cfRule type="expression" priority="40" dxfId="120" stopIfTrue="1">
      <formula>ISERROR($BB216)</formula>
    </cfRule>
    <cfRule type="expression" priority="41" dxfId="122" stopIfTrue="1">
      <formula>$BM216="女"</formula>
    </cfRule>
  </conditionalFormatting>
  <conditionalFormatting sqref="BG216:BL216 BG218:BL218 BG220:BL220 BG222:BL222 BG224:BL224 BG226:BL226 BG228:BL228 BG230:BL230 BG232:BL232 BG234:BL234 BG236:BL236 BG238:BL238 BG240:BL240 BG242:BL242 BG244:BL244 BG246:BL246 BG248:BL248 BG250:BL250 BG252:BL252 BG254:BL254 BG256:BL256 BG258:BL258">
    <cfRule type="expression" priority="42" dxfId="120" stopIfTrue="1">
      <formula>ISERROR($BB216)</formula>
    </cfRule>
    <cfRule type="expression" priority="43" dxfId="120" stopIfTrue="1">
      <formula>$BD216=0</formula>
    </cfRule>
  </conditionalFormatting>
  <conditionalFormatting sqref="BG259 BG217 BG219 BG221 BG223 BG225 BG227 BG229 BG231 BG233 BG235 BG237 BG239 BG241 BG243 BG245 BG247 BG249 BG251 BG253 BG255 BG257">
    <cfRule type="expression" priority="44" dxfId="120" stopIfTrue="1">
      <formula>ISERROR($BB216)</formula>
    </cfRule>
    <cfRule type="expression" priority="45" dxfId="120" stopIfTrue="1">
      <formula>$BD216=0</formula>
    </cfRule>
  </conditionalFormatting>
  <conditionalFormatting sqref="BO216 BO218 BO220 BO222 BO224 BO226 BO228 BO230 BO232 BO234 BO236 BO238 BO240 BO242 BO244 BO246 BO248 BO250 BO252 BO254 BO256 BO258">
    <cfRule type="expression" priority="36" dxfId="120" stopIfTrue="1">
      <formula>ISERROR($BB216)=TRUE</formula>
    </cfRule>
    <cfRule type="expression" priority="37" dxfId="120" stopIfTrue="1">
      <formula>$BD216=0</formula>
    </cfRule>
  </conditionalFormatting>
  <conditionalFormatting sqref="BO217 BO219 BO221 BO223 BO225 BO227 BO229 BO231 BO233 BO235 BO237 BO239 BO241 BO243 BO245 BO247 BO249 BO251 BO253 BO255 BO257 BO259">
    <cfRule type="expression" priority="38" dxfId="120" stopIfTrue="1">
      <formula>ISERROR($BB216)=TRUE</formula>
    </cfRule>
    <cfRule type="expression" priority="39" dxfId="120" stopIfTrue="1">
      <formula>$BD216=0</formula>
    </cfRule>
  </conditionalFormatting>
  <conditionalFormatting sqref="BS217:BV217 BX217:CI217 CL217:CM217 BS219:BV219 BS221:BV221 BS223:BV223 BS225:BV225 BS227:BV227 BS229:BV229 BS231:BV231 BS233:BV233 BS235:BV235 BS237:BV237 BS239:BV239 BS241:BV241 BS243:BV243 BS245:BV245 BS247:BV247 BS249:BV249 BS251:BV251 BS253:BV253 BS255:BV255 BS257:BV257 BS259:BV259 BX219:CI219 BX221:CI221 BX223:CI223 BX225:CI225 BX227:CI227 BX229:CI229 BX231:CI231 BX233:CI233 BX235:CI235 BX237:CI237 BX239:CI239 BX241:CI241 BX243:CI243 BX245:CI245 BX247:CI247 BX249:CI249 BX251:CI251 BX253:CI253 BX255:CI255 BX257:CI257 BX259:CI259 CL219:CM219 CL221:CM221 CL223:CM223 CL225:CM225 CL227:CM227 CL229:CM229 CL231:CM231 CL233:CM233 CL235:CM235 CL237:CM237 CL239:CM239 CL241:CM241 CL243:CM243 CL245:CM245 CL247:CM247 CL249:CM249 CL251:CM251 CL253:CM253 CL255:CM255 CL257:CM257 CL259:CM259">
    <cfRule type="expression" priority="32" dxfId="120" stopIfTrue="1">
      <formula>ISERROR($BB216)</formula>
    </cfRule>
    <cfRule type="cellIs" priority="33" dxfId="120" operator="equal" stopIfTrue="1">
      <formula>0</formula>
    </cfRule>
  </conditionalFormatting>
  <conditionalFormatting sqref="BS216:BV216 BX216:CO216 BS218:BV218 BS220:BV220 BS222:BV222 BS224:BV224 BS226:BV226 BS228:BV228 BS230:BV230 BS232:BV232 BS234:BV234 BS236:BV236 BS238:BV238 BS240:BV240 BS242:BV242 BS244:BV244 BS246:BV246 BS248:BV248 BS250:BV250 BS252:BV252 BS254:BV254 BS256:BV256 BS258:BV258 BX218:CO218 BX220:CO220 BX222:CO222 BX224:CO224 BX226:CO226 BX228:CO228 BX230:CO230 BX232:CO232 BX234:CO234 BX236:CO236 BX238:CO238 BX240:CO240 BX242:CO242 BX244:CO244 BX246:CO246 BX248:CO248 BX250:CO250 BX252:CO252 BX254:CO254 BX256:CO256 BX258:CO258">
    <cfRule type="expression" priority="34" dxfId="120" stopIfTrue="1">
      <formula>ISERROR($BB216)</formula>
    </cfRule>
    <cfRule type="cellIs" priority="35" dxfId="120" operator="equal" stopIfTrue="1">
      <formula>0</formula>
    </cfRule>
  </conditionalFormatting>
  <conditionalFormatting sqref="BD265:BD308 BB265:BB308 BM265:BM308">
    <cfRule type="expression" priority="26" dxfId="120" stopIfTrue="1">
      <formula>ISERROR($BB265)</formula>
    </cfRule>
    <cfRule type="expression" priority="27" dxfId="122" stopIfTrue="1">
      <formula>$BM265="女"</formula>
    </cfRule>
  </conditionalFormatting>
  <conditionalFormatting sqref="BG265:BL265 BG267:BL267 BG269:BL269 BG271:BL271 BG273:BL273 BG275:BL275 BG277:BL277 BG279:BL279 BG281:BL281 BG283:BL283 BG285:BL285 BG287:BL287 BG289:BL289 BG291:BL291 BG293:BL293 BG295:BL295 BG297:BL297 BG299:BL299 BG301:BL301 BG303:BL303 BG305:BL305 BG307:BL307">
    <cfRule type="expression" priority="28" dxfId="120" stopIfTrue="1">
      <formula>ISERROR($BB265)</formula>
    </cfRule>
    <cfRule type="expression" priority="29" dxfId="120" stopIfTrue="1">
      <formula>$BD265=0</formula>
    </cfRule>
  </conditionalFormatting>
  <conditionalFormatting sqref="BG308 BG266 BG268 BG270 BG272 BG274 BG276 BG278 BG280 BG282 BG284 BG286 BG288 BG290 BG292 BG294 BG296 BG298 BG300 BG302 BG304 BG306">
    <cfRule type="expression" priority="30" dxfId="120" stopIfTrue="1">
      <formula>ISERROR($BB265)</formula>
    </cfRule>
    <cfRule type="expression" priority="31" dxfId="120" stopIfTrue="1">
      <formula>$BD265=0</formula>
    </cfRule>
  </conditionalFormatting>
  <conditionalFormatting sqref="BO265 BO267 BO269 BO271 BO273 BO275 BO277 BO279 BO281 BO283 BO285 BO287 BO289 BO291 BO293 BO295 BO297 BO299 BO301 BO303 BO305 BO307">
    <cfRule type="expression" priority="22" dxfId="120" stopIfTrue="1">
      <formula>ISERROR($BB265)=TRUE</formula>
    </cfRule>
    <cfRule type="expression" priority="23" dxfId="120" stopIfTrue="1">
      <formula>$BD265=0</formula>
    </cfRule>
  </conditionalFormatting>
  <conditionalFormatting sqref="BO266 BO268 BO270 BO272 BO274 BO276 BO278 BO280 BO282 BO284 BO286 BO288 BO290 BO292 BO294 BO296 BO298 BO300 BO302 BO304 BO306 BO308">
    <cfRule type="expression" priority="24" dxfId="120" stopIfTrue="1">
      <formula>ISERROR($BB265)=TRUE</formula>
    </cfRule>
    <cfRule type="expression" priority="25" dxfId="120" stopIfTrue="1">
      <formula>$BD265=0</formula>
    </cfRule>
  </conditionalFormatting>
  <conditionalFormatting sqref="BS266:BV266 BX266:CI266 CL266:CM266 BS268:BV268 BS270:BV270 BS272:BV272 BS274:BV274 BS276:BV276 BS278:BV278 BS280:BV280 BS282:BV282 BS284:BV284 BS286:BV286 BS288:BV288 BS290:BV290 BS292:BV292 BS294:BV294 BS296:BV296 BS298:BV298 BS300:BV300 BS302:BV302 BS304:BV304 BS306:BV306 BS308:BV308 BX268:CI268 BX270:CI270 BX272:CI272 BX274:CI274 BX276:CI276 BX278:CI278 BX280:CI280 BX282:CI282 BX284:CI284 BX286:CI286 BX288:CI288 BX290:CI290 BX292:CI292 BX294:CI294 BX296:CI296 BX298:CI298 BX300:CI300 BX302:CI302 BX304:CI304 BX306:CI306 BX308:CI308 CL268:CM268 CL270:CM270 CL272:CM272 CL274:CM274 CL276:CM276 CL278:CM278 CL280:CM280 CL282:CM282 CL284:CM284 CL286:CM286 CL288:CM288 CL290:CM290 CL292:CM292 CL294:CM294 CL296:CM296 CL298:CM298 CL300:CM300 CL302:CM302 CL304:CM304 CL306:CM306 CL308:CM308">
    <cfRule type="expression" priority="18" dxfId="120" stopIfTrue="1">
      <formula>ISERROR($BB265)</formula>
    </cfRule>
    <cfRule type="cellIs" priority="19" dxfId="120" operator="equal" stopIfTrue="1">
      <formula>0</formula>
    </cfRule>
  </conditionalFormatting>
  <conditionalFormatting sqref="BS265:BV265 BX265:CO265 BS267:BV267 BS269:BV269 BS271:BV271 BS273:BV273 BS275:BV275 BS277:BV277 BS279:BV279 BS281:BV281 BS283:BV283 BS285:BV285 BS287:BV287 BS289:BV289 BS291:BV291 BS293:BV293 BS295:BV295 BS297:BV297 BS299:BV299 BS301:BV301 BS303:BV303 BS305:BV305 BS307:BV307 BX267:CO267 BX269:CO269 BX271:CO271 BX273:CO273 BX275:CO275 BX277:CO277 BX279:CO279 BX281:CO281 BX283:CO283 BX285:CO285 BX287:CO287 BX289:CO289 BX291:CO291 BX293:CO293 BX295:CO295 BX297:CO297 BX299:CO299 BX301:CO301 BX303:CO303 BX305:CO305 BX307:CO307">
    <cfRule type="expression" priority="20" dxfId="120" stopIfTrue="1">
      <formula>ISERROR($BB265)</formula>
    </cfRule>
    <cfRule type="cellIs" priority="21" dxfId="120" operator="equal" stopIfTrue="1">
      <formula>0</formula>
    </cfRule>
  </conditionalFormatting>
  <conditionalFormatting sqref="BD314:BD357 BB314:BB357 BM314:BM357">
    <cfRule type="expression" priority="12" dxfId="120" stopIfTrue="1">
      <formula>ISERROR($BB314)</formula>
    </cfRule>
    <cfRule type="expression" priority="13" dxfId="122" stopIfTrue="1">
      <formula>$BM314="女"</formula>
    </cfRule>
  </conditionalFormatting>
  <conditionalFormatting sqref="BG314:BL314 BG316:BL316 BG318:BL318 BG320:BL320 BG322:BL322 BG324:BL324 BG326:BL326 BG328:BL328 BG330:BL330 BG332:BL332 BG334:BL334 BG336:BL336 BG338:BL338 BG340:BL340 BG342:BL342 BG344:BL344 BG346:BL346 BG348:BL348 BG350:BL350 BG352:BL352 BG354:BL354 BG356:BL356">
    <cfRule type="expression" priority="14" dxfId="120" stopIfTrue="1">
      <formula>ISERROR($BB314)</formula>
    </cfRule>
    <cfRule type="expression" priority="15" dxfId="120" stopIfTrue="1">
      <formula>$BD314=0</formula>
    </cfRule>
  </conditionalFormatting>
  <conditionalFormatting sqref="BG357 BG315 BG317 BG319 BG321 BG323 BG325 BG327 BG329 BG331 BG333 BG335 BG337 BG339 BG341 BG343 BG345 BG347 BG349 BG351 BG353 BG355">
    <cfRule type="expression" priority="16" dxfId="120" stopIfTrue="1">
      <formula>ISERROR($BB314)</formula>
    </cfRule>
    <cfRule type="expression" priority="17" dxfId="120" stopIfTrue="1">
      <formula>$BD314=0</formula>
    </cfRule>
  </conditionalFormatting>
  <conditionalFormatting sqref="BO314 BO316 BO318 BO320 BO322 BO324 BO326 BO328 BO330 BO332 BO334 BO336 BO338 BO340 BO342 BO344 BO346 BO348 BO350 BO352 BO354 BO356">
    <cfRule type="expression" priority="8" dxfId="120" stopIfTrue="1">
      <formula>ISERROR($BB314)=TRUE</formula>
    </cfRule>
    <cfRule type="expression" priority="9" dxfId="120" stopIfTrue="1">
      <formula>$BD314=0</formula>
    </cfRule>
  </conditionalFormatting>
  <conditionalFormatting sqref="BO315 BO317 BO319 BO321 BO323 BO325 BO327 BO329 BO331 BO333 BO335 BO337 BO339 BO341 BO343 BO345 BO347 BO349 BO351 BO353 BO355 BO357">
    <cfRule type="expression" priority="10" dxfId="120" stopIfTrue="1">
      <formula>ISERROR($BB314)=TRUE</formula>
    </cfRule>
    <cfRule type="expression" priority="11" dxfId="120" stopIfTrue="1">
      <formula>$BD314=0</formula>
    </cfRule>
  </conditionalFormatting>
  <conditionalFormatting sqref="BS315:BV315 BX315:CI315 CL315:CM315 BS317:BV317 BS319:BV319 BS321:BV321 BS323:BV323 BS325:BV325 BS327:BV327 BS329:BV329 BS331:BV331 BS333:BV333 BS335:BV335 BS337:BV337 BS339:BV339 BS341:BV341 BS343:BV343 BS345:BV345 BS347:BV347 BS349:BV349 BS351:BV351 BS353:BV353 BS355:BV355 BS357:BV357 BX317:CI317 BX319:CI319 BX321:CI321 BX323:CI323 BX325:CI325 BX327:CI327 BX329:CI329 BX331:CI331 BX333:CI333 BX335:CI335 BX337:CI337 BX339:CI339 BX341:CI341 BX343:CI343 BX345:CI345 BX347:CI347 BX349:CI349 BX351:CI351 BX353:CI353 BX355:CI355 BX357:CI357 CL317:CM317 CL319:CM319 CL321:CM321 CL323:CM323 CL325:CM325 CL327:CM327 CL329:CM329 CL331:CM331 CL333:CM333 CL335:CM335 CL337:CM337 CL339:CM339 CL341:CM341 CL343:CM343 CL345:CM345 CL347:CM347 CL349:CM349 CL351:CM351 CL353:CM353 CL355:CM355 CL357:CM357">
    <cfRule type="expression" priority="4" dxfId="120" stopIfTrue="1">
      <formula>ISERROR($BB314)</formula>
    </cfRule>
    <cfRule type="cellIs" priority="5" dxfId="120" operator="equal" stopIfTrue="1">
      <formula>0</formula>
    </cfRule>
  </conditionalFormatting>
  <conditionalFormatting sqref="BS314:BV314 BX314:CO314 BS316:BV316 BS318:BV318 BS320:BV320 BS322:BV322 BS324:BV324 BS326:BV326 BS328:BV328 BS330:BV330 BS332:BV332 BS334:BV334 BS336:BV336 BS338:BV338 BS340:BV340 BS342:BV342 BS344:BV344 BS346:BV346 BS348:BV348 BS350:BV350 BS352:BV352 BS354:BV354 BS356:BV356 BX316:CO316 BX318:CO318 BX320:CO320 BX322:CO322 BX324:CO324 BX326:CO326 BX328:CO328 BX330:CO330 BX332:CO332 BX334:CO334 BX336:CO336 BX338:CO338 BX340:CO340 BX342:CO342 BX344:CO344 BX346:CO346 BX348:CO348 BX350:CO350 BX352:CO352 BX354:CO354 BX356:CO356">
    <cfRule type="expression" priority="6" dxfId="120" stopIfTrue="1">
      <formula>ISERROR($BB314)</formula>
    </cfRule>
    <cfRule type="cellIs" priority="7" dxfId="120" operator="equal" stopIfTrue="1">
      <formula>0</formula>
    </cfRule>
  </conditionalFormatting>
  <dataValidations count="12">
    <dataValidation type="list" allowBlank="1" showInputMessage="1" showErrorMessage="1" promptTitle="種目の選択" prompt="リストから種目を選択します&#10;赤は種目選択ミス(#N/A表示)か種目のダブリです" sqref="M10:M160 AA10:AA160 T10:T160">
      <formula1>INDIRECT($G10)</formula1>
    </dataValidation>
    <dataValidation allowBlank="1" showInputMessage="1" showErrorMessage="1" promptTitle="記録の入力" prompt="記録は半角英数字で&#10;例&#10;3分20秒00→32000&#10;" imeMode="halfAlpha" sqref="AM10:AM160"/>
    <dataValidation type="list" allowBlank="1" showInputMessage="1" showErrorMessage="1" promptTitle="リレー出場者の選択" prompt="１チームのみ出場の場合は出場者にＡを選択します&#10;２チーム以上出場の場合はチームごとに記号を分けてください" sqref="AK10:AK160 AH10:AH160">
      <formula1>"Ａ,Ｂ,Ｃ,Ｄ,Ｅ,Ｆ"</formula1>
    </dataValidation>
    <dataValidation allowBlank="1" showInputMessage="1" prompt="記録は半角英数字で&#10;例&#10;11秒11→11.11&#10;1分58秒00→1.58.00&#10;15m50→15m50&#10;" imeMode="disabled" sqref="S161:S189 AG161:AG189 S9 Z9 AG9 Z161:Z189"/>
    <dataValidation allowBlank="1" showInputMessage="1" promptTitle="記録の入力 " prompt="記録は半角英数字で&#10;例&#10;11秒11→1111&#10;1分58秒02→15802&#10;16分23秒3→162330&#10;15m50→1550&#10;" imeMode="disabled" sqref="Z10:Z160 S10:S160 AG10:AG160"/>
    <dataValidation allowBlank="1" showInputMessage="1" showErrorMessage="1" promptTitle="記録の入力" prompt="記録は半角英数字で&#10;例&#10;41秒11→4111&#10;" imeMode="halfAlpha" sqref="AJ10:AJ160"/>
    <dataValidation allowBlank="1" showInputMessage="1" showErrorMessage="1" promptTitle="自動表示" prompt="#N/Aが表示された時はナンバーカード入力ミスです" sqref="I8:K8 L5:L8 I10:L160"/>
    <dataValidation allowBlank="1" showInputMessage="1" showErrorMessage="1" promptTitle="ナンバーカードの入力" prompt="半角数字を入力します&#10;同じ競技者を２回以上入力するとNo.の左に赤で表示します&#10;今回出場しない競技者は入力しないでください" imeMode="disabled" sqref="H10:H160"/>
    <dataValidation type="list" allowBlank="1" showInputMessage="1" showErrorMessage="1" promptTitle="性別の選択" prompt="男女を選択します&#10;ここが入らないと、すべてエラーになります&#10;今回出場しない競技者は入力しないでください" sqref="G10:G160">
      <formula1>"男,女"</formula1>
    </dataValidation>
    <dataValidation allowBlank="1" showInputMessage="1" showErrorMessage="1" promptTitle="競技者のダブリ" prompt="赤の行に同じ競技者がダブッています。" sqref="E6:E8 E10:E160"/>
    <dataValidation allowBlank="1" showInputMessage="1" showErrorMessage="1" promptTitle="種目別出場者数表示" prompt="赤は制限をオーバーです" sqref="AX11:AX30 AX33:AX49"/>
    <dataValidation allowBlank="1" showInputMessage="1" showErrorMessage="1" promptTitle="リレー出場者数表示" prompt="赤は３人以下または７人以上です" sqref="AX54:AX81"/>
  </dataValidations>
  <printOptions horizontalCentered="1" verticalCentered="1"/>
  <pageMargins left="0.6299212598425197" right="0.6299212598425197" top="0.5905511811023623" bottom="0.3937007874015748" header="0.3937007874015748" footer="0.3937007874015748"/>
  <pageSetup horizontalDpi="360" verticalDpi="360" orientation="portrait" paperSize="9" scale="99" r:id="rId6"/>
  <headerFooter alignWithMargins="0">
    <oddHeader>&amp;RNo.&amp;P</oddHeader>
  </headerFooter>
  <rowBreaks count="6" manualBreakCount="6">
    <brk id="68" min="53" max="92" man="1"/>
    <brk id="117" min="53" max="92" man="1"/>
    <brk id="166" min="53" max="92" man="1"/>
    <brk id="215" min="53" max="92" man="1"/>
    <brk id="264" min="53" max="92" man="1"/>
    <brk id="313" min="53" max="92" man="1"/>
  </rowBreaks>
  <drawing r:id="rId5"/>
  <legacyDrawing r:id="rId4"/>
  <oleObjects>
    <oleObject progId="Word.Picture.8" shapeId="83431" r:id="rId1"/>
    <oleObject progId="Word.Picture.8" shapeId="83430" r:id="rId2"/>
    <oleObject progId="Word.Picture.8" shapeId="83429" r:id="rId3"/>
  </oleObjects>
</worksheet>
</file>

<file path=xl/worksheets/sheet4.xml><?xml version="1.0" encoding="utf-8"?>
<worksheet xmlns="http://schemas.openxmlformats.org/spreadsheetml/2006/main" xmlns:r="http://schemas.openxmlformats.org/officeDocument/2006/relationships">
  <dimension ref="A1:HI76"/>
  <sheetViews>
    <sheetView showZeros="0" zoomScalePageLayoutView="0" workbookViewId="0" topLeftCell="A1">
      <pane xSplit="11" ySplit="1" topLeftCell="L2" activePane="bottomRight" state="frozen"/>
      <selection pane="topLeft" activeCell="B3" sqref="B3"/>
      <selection pane="topRight" activeCell="B3" sqref="B3"/>
      <selection pane="bottomLeft" activeCell="B3" sqref="B3"/>
      <selection pane="bottomRight" activeCell="L25" sqref="L25"/>
    </sheetView>
  </sheetViews>
  <sheetFormatPr defaultColWidth="9.00390625" defaultRowHeight="13.5"/>
  <cols>
    <col min="1" max="1" width="3.50390625" style="0" customWidth="1"/>
    <col min="3" max="3" width="3.125" style="0" customWidth="1"/>
    <col min="4" max="4" width="8.875" style="0" customWidth="1"/>
    <col min="5" max="5" width="6.50390625" style="0" bestFit="1" customWidth="1"/>
    <col min="6" max="6" width="2.375" style="0" customWidth="1"/>
    <col min="7" max="8" width="3.50390625" style="0" bestFit="1" customWidth="1"/>
    <col min="9" max="10" width="7.125" style="0" customWidth="1"/>
    <col min="11" max="11" width="2.50390625" style="0" bestFit="1" customWidth="1"/>
    <col min="12" max="12" width="27.50390625" style="0" customWidth="1"/>
    <col min="13" max="13" width="3.25390625" style="0" customWidth="1"/>
    <col min="15" max="15" width="3.50390625" style="0" customWidth="1"/>
    <col min="16" max="16" width="8.00390625" style="0" customWidth="1"/>
    <col min="17" max="17" width="8.00390625" style="177" customWidth="1"/>
    <col min="18" max="19" width="9.00390625" style="177" customWidth="1"/>
    <col min="20" max="21" width="2.75390625" style="177" customWidth="1"/>
    <col min="22" max="23" width="9.00390625" style="177" customWidth="1"/>
    <col min="24" max="25" width="2.125" style="0" customWidth="1"/>
    <col min="26" max="26" width="8.00390625" style="0" customWidth="1"/>
    <col min="27" max="29" width="6.50390625" style="0" customWidth="1"/>
    <col min="30" max="30" width="2.75390625" style="0" customWidth="1"/>
    <col min="31" max="33" width="6.50390625" style="0" customWidth="1"/>
    <col min="34" max="34" width="2.375" style="0" customWidth="1"/>
    <col min="35" max="35" width="2.625" style="0" customWidth="1"/>
    <col min="36" max="36" width="8.00390625" style="0" customWidth="1"/>
    <col min="37" max="39" width="6.50390625" style="0" customWidth="1"/>
    <col min="40" max="40" width="2.75390625" style="0" customWidth="1"/>
    <col min="41" max="43" width="6.50390625" style="0" customWidth="1"/>
    <col min="44" max="45" width="2.375" style="0" customWidth="1"/>
    <col min="46" max="46" width="8.00390625" style="0" customWidth="1"/>
    <col min="47" max="49" width="7.125" style="0" customWidth="1"/>
    <col min="50" max="50" width="2.625" style="0" customWidth="1"/>
    <col min="51" max="53" width="7.125" style="0" customWidth="1"/>
    <col min="54" max="54" width="2.50390625" style="0" customWidth="1"/>
    <col min="55" max="55" width="2.375" style="0" customWidth="1"/>
    <col min="56" max="56" width="8.00390625" style="0" customWidth="1"/>
    <col min="57" max="59" width="6.50390625" style="0" customWidth="1"/>
    <col min="60" max="60" width="2.75390625" style="0" customWidth="1"/>
    <col min="61" max="63" width="6.50390625" style="0" customWidth="1"/>
    <col min="64" max="65" width="2.375" style="0" customWidth="1"/>
    <col min="66" max="66" width="8.00390625" style="0" customWidth="1"/>
    <col min="67" max="74" width="6.50390625" style="0" customWidth="1"/>
    <col min="75" max="75" width="2.375" style="0" customWidth="1"/>
    <col min="76" max="76" width="5.625" style="0" customWidth="1"/>
    <col min="77" max="78" width="1.25" style="0" customWidth="1"/>
    <col min="79" max="79" width="5.625" style="0" customWidth="1"/>
    <col min="80" max="82" width="1.12109375" style="0" customWidth="1"/>
    <col min="83" max="83" width="5.625" style="0" customWidth="1"/>
    <col min="84" max="84" width="1.37890625" style="0" customWidth="1"/>
    <col min="85" max="85" width="5.625" style="0" customWidth="1"/>
    <col min="86" max="86" width="8.75390625" style="0" customWidth="1"/>
    <col min="87" max="89" width="2.625" style="0" customWidth="1"/>
    <col min="90" max="90" width="2.375" style="0" customWidth="1"/>
    <col min="91" max="91" width="2.25390625" style="0" customWidth="1"/>
    <col min="92" max="92" width="2.375" style="0" customWidth="1"/>
    <col min="93" max="93" width="2.25390625" style="0" customWidth="1"/>
    <col min="94" max="94" width="1.875" style="0" customWidth="1"/>
    <col min="95" max="95" width="1.00390625" style="0" customWidth="1"/>
    <col min="97" max="97" width="5.625" style="0" customWidth="1"/>
    <col min="98" max="100" width="1.37890625" style="0" customWidth="1"/>
    <col min="101" max="101" width="5.625" style="0" customWidth="1"/>
    <col min="102" max="104" width="1.37890625" style="0" customWidth="1"/>
    <col min="105" max="105" width="2.375" style="0" customWidth="1"/>
    <col min="107" max="107" width="1.25" style="0" customWidth="1"/>
    <col min="108" max="108" width="1.37890625" style="0" customWidth="1"/>
    <col min="109" max="109" width="5.625" style="0" customWidth="1"/>
    <col min="110" max="110" width="1.37890625" style="0" customWidth="1"/>
    <col min="111" max="111" width="1.25" style="0" customWidth="1"/>
    <col min="112" max="112" width="1.37890625" style="0" customWidth="1"/>
    <col min="113" max="113" width="5.625" style="0" customWidth="1"/>
    <col min="114" max="114" width="1.37890625" style="0" customWidth="1"/>
    <col min="115" max="115" width="2.375" style="0" customWidth="1"/>
    <col min="116" max="116" width="5.625" style="0" customWidth="1"/>
    <col min="117" max="119" width="1.12109375" style="0" customWidth="1"/>
    <col min="120" max="120" width="5.625" style="0" customWidth="1"/>
    <col min="121" max="123" width="0.74609375" style="0" customWidth="1"/>
    <col min="124" max="125" width="5.625" style="0" customWidth="1"/>
    <col min="126" max="126" width="13.875" style="0" customWidth="1"/>
    <col min="127" max="129" width="5.625" style="0" customWidth="1"/>
    <col min="130" max="130" width="1.12109375" style="0" customWidth="1"/>
    <col min="131" max="133" width="5.625" style="0" customWidth="1"/>
    <col min="134" max="134" width="1.25" style="0" customWidth="1"/>
    <col min="136" max="136" width="6.375" style="0" customWidth="1"/>
    <col min="137" max="138" width="1.00390625" style="0" customWidth="1"/>
    <col min="139" max="139" width="5.625" style="0" customWidth="1"/>
    <col min="140" max="142" width="0.875" style="0" customWidth="1"/>
    <col min="143" max="143" width="5.625" style="0" customWidth="1"/>
    <col min="144" max="144" width="0.74609375" style="0" customWidth="1"/>
    <col min="146" max="149" width="5.625" style="0" customWidth="1"/>
    <col min="150" max="150" width="0.74609375" style="0" customWidth="1"/>
    <col min="151" max="153" width="5.625" style="0" customWidth="1"/>
    <col min="154" max="154" width="0.875" style="0" customWidth="1"/>
    <col min="155" max="159" width="5.625" style="0" customWidth="1"/>
    <col min="160" max="160" width="1.12109375" style="0" customWidth="1"/>
    <col min="161" max="163" width="5.625" style="0" customWidth="1"/>
    <col min="164" max="164" width="7.625" style="0" customWidth="1"/>
    <col min="165" max="169" width="5.625" style="0" customWidth="1"/>
    <col min="170" max="170" width="1.75390625" style="0" customWidth="1"/>
    <col min="171" max="171" width="4.875" style="0" customWidth="1"/>
    <col min="172" max="173" width="5.625" style="0" customWidth="1"/>
    <col min="174" max="174" width="1.37890625" style="0" customWidth="1"/>
    <col min="175" max="176" width="5.625" style="0" customWidth="1"/>
    <col min="177" max="178" width="1.25" style="0" customWidth="1"/>
    <col min="179" max="179" width="5.625" style="0" customWidth="1"/>
    <col min="180" max="182" width="0.74609375" style="0" customWidth="1"/>
    <col min="183" max="183" width="5.625" style="0" customWidth="1"/>
    <col min="184" max="184" width="1.00390625" style="0" customWidth="1"/>
    <col min="185" max="186" width="5.625" style="0" customWidth="1"/>
    <col min="187" max="188" width="0.875" style="0" customWidth="1"/>
    <col min="189" max="190" width="5.625" style="0" customWidth="1"/>
    <col min="191" max="192" width="1.00390625" style="0" customWidth="1"/>
    <col min="193" max="194" width="5.625" style="0" customWidth="1"/>
    <col min="196" max="199" width="5.625" style="0" customWidth="1"/>
    <col min="200" max="200" width="1.25" style="0" customWidth="1"/>
    <col min="201" max="203" width="5.625" style="0" customWidth="1"/>
    <col min="204" max="204" width="1.00390625" style="0" customWidth="1"/>
    <col min="205" max="210" width="5.625" style="0" customWidth="1"/>
    <col min="211" max="211" width="6.125" style="0" customWidth="1"/>
    <col min="212" max="214" width="5.625" style="0" customWidth="1"/>
  </cols>
  <sheetData>
    <row r="1" spans="1:134" ht="13.5">
      <c r="A1" t="str">
        <f>'申込一覧表'!H1</f>
        <v>高山市民スポーツカーニバル</v>
      </c>
      <c r="E1">
        <f>VLOOKUP(A1,大会名,2,FALSE)</f>
        <v>1</v>
      </c>
      <c r="P1" t="s">
        <v>232</v>
      </c>
      <c r="AJ1" s="171"/>
      <c r="AL1" s="171"/>
      <c r="AT1" s="83"/>
      <c r="BD1" s="171"/>
      <c r="BF1" s="171"/>
      <c r="BX1" s="171"/>
      <c r="ED1" s="177"/>
    </row>
    <row r="2" spans="1:136" ht="13.5">
      <c r="A2" t="str">
        <f>'申込一覧表'!H2</f>
        <v>小学</v>
      </c>
      <c r="B2">
        <f>VLOOKUP($A$2,種別,2,FALSE)</f>
        <v>4</v>
      </c>
      <c r="D2" t="s">
        <v>65</v>
      </c>
      <c r="R2" s="177" t="s">
        <v>116</v>
      </c>
      <c r="S2" s="177" t="s">
        <v>117</v>
      </c>
      <c r="V2" s="177" t="s">
        <v>118</v>
      </c>
      <c r="W2" s="177" t="s">
        <v>119</v>
      </c>
      <c r="CR2" s="177"/>
      <c r="DA2" s="177"/>
      <c r="DK2" s="177"/>
      <c r="DV2" s="177"/>
      <c r="ED2" s="177"/>
      <c r="EE2" s="177"/>
      <c r="EF2" s="177"/>
    </row>
    <row r="3" spans="1:205" ht="13.5">
      <c r="A3" s="94">
        <v>1</v>
      </c>
      <c r="B3" s="188" t="str">
        <f aca="true" t="shared" si="0" ref="B3:B38">IF(VLOOKUP(A3,種目CD,($E$1-1)*10+2,FALSE)="","",VLOOKUP(A3,種目CD,($E$1-1)*10+2,FALSE))</f>
        <v>100m</v>
      </c>
      <c r="C3" s="76"/>
      <c r="D3" s="81">
        <f>IF(MAX($H$3:$H$38)&gt;=$A3,VLOOKUP($A3,$H$3:$J$38,2,FALSE),"")</f>
      </c>
      <c r="E3" s="176">
        <f aca="true" t="shared" si="1" ref="E3:E27">IF(MAX($H$3:$H$38)&gt;=$A3,VLOOKUP($A3,$H$3:$J$38,3,FALSE),"")</f>
      </c>
      <c r="F3" s="180"/>
      <c r="G3" s="180">
        <f aca="true" t="shared" si="2" ref="G3:G26">IF(I3="","",ROW())</f>
      </c>
      <c r="H3" s="180">
        <f aca="true" t="shared" si="3" ref="H3:H26">IF(G3="","",RANK(G3,$G$3:$G$38,1))</f>
      </c>
      <c r="I3" s="81">
        <f>IF($J3="","",$B3)</f>
      </c>
      <c r="J3" s="176">
        <f aca="true" t="shared" si="4" ref="J3:J38">IF(VLOOKUP($A3,種目CD,$B$2+2,FALSE)="","",VLOOKUP($A3,種目CD,$B$2+2,FALSE))</f>
      </c>
      <c r="L3" s="169" t="s">
        <v>199</v>
      </c>
      <c r="M3" s="93">
        <v>1</v>
      </c>
      <c r="O3">
        <v>1</v>
      </c>
      <c r="P3" t="s">
        <v>284</v>
      </c>
      <c r="R3" s="177" t="s">
        <v>285</v>
      </c>
      <c r="S3" s="177" t="s">
        <v>286</v>
      </c>
      <c r="V3" s="177" t="s">
        <v>285</v>
      </c>
      <c r="W3" s="177" t="s">
        <v>286</v>
      </c>
      <c r="AK3" s="252"/>
      <c r="AL3" s="252"/>
      <c r="AM3" s="252"/>
      <c r="AN3" s="252"/>
      <c r="AO3" s="252"/>
      <c r="AP3" s="252"/>
      <c r="AQ3" s="252"/>
      <c r="AR3" s="177"/>
      <c r="AT3" s="180"/>
      <c r="AU3" s="252"/>
      <c r="AV3" s="252"/>
      <c r="AW3" s="252"/>
      <c r="AX3" s="252"/>
      <c r="AY3" s="252"/>
      <c r="AZ3" s="252"/>
      <c r="BA3" s="252"/>
      <c r="BB3" s="177"/>
      <c r="BE3" s="177"/>
      <c r="BF3" s="177"/>
      <c r="BG3" s="177"/>
      <c r="BH3" s="177"/>
      <c r="BI3" s="177"/>
      <c r="BJ3" s="177"/>
      <c r="BK3" s="177"/>
      <c r="BL3" s="177"/>
      <c r="BN3" s="177"/>
      <c r="BO3" s="177"/>
      <c r="BP3" s="177"/>
      <c r="BQ3" s="177"/>
      <c r="BR3" s="177"/>
      <c r="BS3" s="177"/>
      <c r="BT3" s="177"/>
      <c r="BU3" s="177"/>
      <c r="BV3" s="177"/>
      <c r="BY3" s="177"/>
      <c r="BZ3" s="177"/>
      <c r="CA3" s="177"/>
      <c r="CB3" s="177"/>
      <c r="CC3" s="177"/>
      <c r="CD3" s="177"/>
      <c r="CE3" s="177"/>
      <c r="CF3" s="177"/>
      <c r="CG3" s="177"/>
      <c r="CH3" s="177"/>
      <c r="CI3" s="177"/>
      <c r="CJ3" s="177"/>
      <c r="CK3" s="177"/>
      <c r="CL3" s="177"/>
      <c r="CM3" s="177"/>
      <c r="CN3" s="177"/>
      <c r="CO3" s="177"/>
      <c r="CP3" s="177"/>
      <c r="CR3" s="177"/>
      <c r="CS3" s="177"/>
      <c r="CT3" s="177"/>
      <c r="CU3" s="177"/>
      <c r="CV3" s="177"/>
      <c r="CW3" s="177"/>
      <c r="CX3" s="177"/>
      <c r="CY3" s="177"/>
      <c r="CZ3" s="177"/>
      <c r="DA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row>
    <row r="4" spans="1:205" ht="13.5">
      <c r="A4" s="95">
        <v>2</v>
      </c>
      <c r="B4" s="189" t="str">
        <f t="shared" si="0"/>
        <v>200m</v>
      </c>
      <c r="C4" s="76"/>
      <c r="D4" s="53">
        <f aca="true" t="shared" si="5" ref="D4:D27">IF(MAX($H$3:$H$38)&gt;=$A4,VLOOKUP($A4,$H$3:$J$38,2,FALSE),"")</f>
      </c>
      <c r="E4" s="265">
        <f t="shared" si="1"/>
      </c>
      <c r="F4" s="181"/>
      <c r="G4" s="180">
        <f t="shared" si="2"/>
      </c>
      <c r="H4" s="180">
        <f t="shared" si="3"/>
      </c>
      <c r="I4" s="53">
        <f aca="true" t="shared" si="6" ref="I4:I38">IF($J4="","",$B4)</f>
      </c>
      <c r="J4" s="265">
        <f t="shared" si="4"/>
      </c>
      <c r="L4" s="170"/>
      <c r="M4" s="84"/>
      <c r="O4">
        <v>2</v>
      </c>
      <c r="P4" t="s">
        <v>287</v>
      </c>
      <c r="S4" s="177" t="s">
        <v>288</v>
      </c>
      <c r="V4" s="177" t="s">
        <v>289</v>
      </c>
      <c r="W4" s="177" t="s">
        <v>288</v>
      </c>
      <c r="AJ4" s="180"/>
      <c r="AK4" s="252"/>
      <c r="AL4" s="252"/>
      <c r="AM4" s="252"/>
      <c r="AN4" s="252"/>
      <c r="AO4" s="252"/>
      <c r="AP4" s="252"/>
      <c r="AQ4" s="252"/>
      <c r="AR4" s="177"/>
      <c r="AT4" s="251"/>
      <c r="AU4" s="252"/>
      <c r="AV4" s="252"/>
      <c r="AW4" s="252"/>
      <c r="AX4" s="252"/>
      <c r="AY4" s="252"/>
      <c r="AZ4" s="252"/>
      <c r="BA4" s="252"/>
      <c r="BB4" s="177"/>
      <c r="BE4" s="177"/>
      <c r="BF4" s="177"/>
      <c r="BG4" s="177"/>
      <c r="BH4" s="177"/>
      <c r="BI4" s="177"/>
      <c r="BJ4" s="177"/>
      <c r="BK4" s="177"/>
      <c r="BL4" s="177"/>
      <c r="BN4" s="177"/>
      <c r="BO4" s="177"/>
      <c r="BP4" s="177"/>
      <c r="BQ4" s="177"/>
      <c r="BR4" s="177"/>
      <c r="BS4" s="177"/>
      <c r="BT4" s="177"/>
      <c r="BU4" s="177"/>
      <c r="BV4" s="177"/>
      <c r="BY4" s="177"/>
      <c r="BZ4" s="177"/>
      <c r="CA4" s="177"/>
      <c r="CB4" s="177"/>
      <c r="CC4" s="177"/>
      <c r="CD4" s="177"/>
      <c r="CE4" s="177"/>
      <c r="CF4" s="177"/>
      <c r="CG4" s="177"/>
      <c r="CH4" s="177"/>
      <c r="CI4" s="177"/>
      <c r="CJ4" s="177"/>
      <c r="CK4" s="177"/>
      <c r="CL4" s="177"/>
      <c r="CM4" s="177"/>
      <c r="CN4" s="177"/>
      <c r="CO4" s="177"/>
      <c r="CP4" s="177"/>
      <c r="CR4" s="177"/>
      <c r="CS4" s="177"/>
      <c r="CT4" s="177"/>
      <c r="CU4" s="177"/>
      <c r="CV4" s="177"/>
      <c r="CW4" s="177"/>
      <c r="CX4" s="177"/>
      <c r="CY4" s="177"/>
      <c r="CZ4" s="177"/>
      <c r="DA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row>
    <row r="5" spans="1:205" ht="13.5">
      <c r="A5" s="95">
        <v>3</v>
      </c>
      <c r="B5" s="189" t="str">
        <f t="shared" si="0"/>
        <v>400m</v>
      </c>
      <c r="C5" s="76"/>
      <c r="D5" s="53">
        <f t="shared" si="5"/>
      </c>
      <c r="E5" s="265">
        <f t="shared" si="1"/>
      </c>
      <c r="F5" s="181"/>
      <c r="G5" s="180">
        <f t="shared" si="2"/>
      </c>
      <c r="H5" s="180">
        <f t="shared" si="3"/>
      </c>
      <c r="I5" s="53">
        <f t="shared" si="6"/>
      </c>
      <c r="J5" s="265">
        <f t="shared" si="4"/>
      </c>
      <c r="L5" s="171"/>
      <c r="M5" s="84"/>
      <c r="O5">
        <v>3</v>
      </c>
      <c r="P5" s="180" t="s">
        <v>290</v>
      </c>
      <c r="Q5" s="181"/>
      <c r="R5" s="177" t="s">
        <v>291</v>
      </c>
      <c r="S5" s="177" t="s">
        <v>292</v>
      </c>
      <c r="AK5" s="252"/>
      <c r="AL5" s="252"/>
      <c r="AM5" s="252"/>
      <c r="AN5" s="252"/>
      <c r="AO5" s="252"/>
      <c r="AP5" s="252"/>
      <c r="AQ5" s="252"/>
      <c r="AR5" s="177"/>
      <c r="AU5" s="252"/>
      <c r="AV5" s="252"/>
      <c r="AW5" s="252"/>
      <c r="AX5" s="252"/>
      <c r="AY5" s="252"/>
      <c r="AZ5" s="252"/>
      <c r="BA5" s="252"/>
      <c r="BB5" s="177"/>
      <c r="BE5" s="177"/>
      <c r="BF5" s="177"/>
      <c r="BG5" s="177"/>
      <c r="BH5" s="177"/>
      <c r="BI5" s="177"/>
      <c r="BJ5" s="177"/>
      <c r="BK5" s="177"/>
      <c r="BL5" s="177"/>
      <c r="BN5" s="177"/>
      <c r="BO5" s="177"/>
      <c r="BP5" s="177"/>
      <c r="BQ5" s="177"/>
      <c r="BR5" s="177"/>
      <c r="BS5" s="177"/>
      <c r="BT5" s="177"/>
      <c r="BU5" s="177"/>
      <c r="BV5" s="177"/>
      <c r="BY5" s="177"/>
      <c r="BZ5" s="177"/>
      <c r="CA5" s="177"/>
      <c r="CB5" s="177"/>
      <c r="CC5" s="177"/>
      <c r="CD5" s="177"/>
      <c r="CE5" s="177"/>
      <c r="CF5" s="177"/>
      <c r="CG5" s="177"/>
      <c r="CH5" s="177"/>
      <c r="CI5" s="177"/>
      <c r="CJ5" s="177"/>
      <c r="CK5" s="177"/>
      <c r="CL5" s="177"/>
      <c r="CM5" s="177"/>
      <c r="CN5" s="177"/>
      <c r="CO5" s="177"/>
      <c r="CP5" s="177"/>
      <c r="CR5" s="177"/>
      <c r="CS5" s="177"/>
      <c r="CT5" s="177"/>
      <c r="CU5" s="177"/>
      <c r="CV5" s="177"/>
      <c r="CW5" s="177"/>
      <c r="CX5" s="177"/>
      <c r="CY5" s="177"/>
      <c r="CZ5" s="177"/>
      <c r="DA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row>
    <row r="6" spans="1:205" ht="13.5">
      <c r="A6" s="95">
        <v>4</v>
      </c>
      <c r="B6" s="189" t="str">
        <f t="shared" si="0"/>
        <v>800m</v>
      </c>
      <c r="C6" s="76"/>
      <c r="D6" s="53">
        <f t="shared" si="5"/>
      </c>
      <c r="E6" s="265">
        <f t="shared" si="1"/>
      </c>
      <c r="F6" s="181"/>
      <c r="G6" s="180">
        <f t="shared" si="2"/>
      </c>
      <c r="H6" s="180">
        <f t="shared" si="3"/>
      </c>
      <c r="I6" s="53">
        <f t="shared" si="6"/>
      </c>
      <c r="J6" s="265">
        <f t="shared" si="4"/>
      </c>
      <c r="L6" s="170"/>
      <c r="M6" s="84"/>
      <c r="O6">
        <v>4</v>
      </c>
      <c r="P6" t="s">
        <v>293</v>
      </c>
      <c r="S6" s="177" t="s">
        <v>294</v>
      </c>
      <c r="V6" s="177" t="s">
        <v>295</v>
      </c>
      <c r="W6" s="177" t="s">
        <v>294</v>
      </c>
      <c r="AJ6" s="180"/>
      <c r="AK6" s="252"/>
      <c r="AL6" s="252"/>
      <c r="AM6" s="252"/>
      <c r="AN6" s="252"/>
      <c r="AO6" s="252"/>
      <c r="AP6" s="252"/>
      <c r="AQ6" s="252"/>
      <c r="AR6" s="177"/>
      <c r="AT6" s="180"/>
      <c r="AU6" s="252"/>
      <c r="AV6" s="252"/>
      <c r="AW6" s="252"/>
      <c r="AX6" s="177"/>
      <c r="AY6" s="252"/>
      <c r="AZ6" s="252"/>
      <c r="BA6" s="252"/>
      <c r="BB6" s="177"/>
      <c r="BE6" s="177"/>
      <c r="BF6" s="177"/>
      <c r="BG6" s="177"/>
      <c r="BH6" s="177"/>
      <c r="BI6" s="177"/>
      <c r="BJ6" s="177"/>
      <c r="BK6" s="177"/>
      <c r="BL6" s="177"/>
      <c r="BN6" s="177"/>
      <c r="BO6" s="177"/>
      <c r="BP6" s="177"/>
      <c r="BQ6" s="177"/>
      <c r="BR6" s="177"/>
      <c r="BS6" s="177"/>
      <c r="BT6" s="177"/>
      <c r="BU6" s="177"/>
      <c r="BV6" s="177"/>
      <c r="BY6" s="177"/>
      <c r="BZ6" s="177"/>
      <c r="CA6" s="177"/>
      <c r="CB6" s="177"/>
      <c r="CC6" s="177"/>
      <c r="CD6" s="177"/>
      <c r="CE6" s="177"/>
      <c r="CF6" s="177"/>
      <c r="CG6" s="177"/>
      <c r="CH6" s="177"/>
      <c r="CI6" s="177"/>
      <c r="CJ6" s="177"/>
      <c r="CK6" s="177"/>
      <c r="CL6" s="177"/>
      <c r="CM6" s="177"/>
      <c r="CN6" s="177"/>
      <c r="CO6" s="177"/>
      <c r="CP6" s="177"/>
      <c r="CR6" s="177"/>
      <c r="CS6" s="177"/>
      <c r="CT6" s="177"/>
      <c r="CU6" s="177"/>
      <c r="CV6" s="177"/>
      <c r="CW6" s="177"/>
      <c r="CX6" s="177"/>
      <c r="CY6" s="177"/>
      <c r="CZ6" s="177"/>
      <c r="DA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row>
    <row r="7" spans="1:205" ht="13.5">
      <c r="A7" s="95">
        <v>5</v>
      </c>
      <c r="B7" s="189" t="str">
        <f t="shared" si="0"/>
        <v>1500m</v>
      </c>
      <c r="C7" s="76"/>
      <c r="D7" s="59">
        <f t="shared" si="5"/>
      </c>
      <c r="E7" s="265">
        <f t="shared" si="1"/>
      </c>
      <c r="F7" s="181"/>
      <c r="G7" s="180">
        <f t="shared" si="2"/>
      </c>
      <c r="H7" s="180">
        <f t="shared" si="3"/>
      </c>
      <c r="I7" s="59">
        <f t="shared" si="6"/>
      </c>
      <c r="J7" s="265">
        <f t="shared" si="4"/>
      </c>
      <c r="L7" s="170"/>
      <c r="M7" s="84"/>
      <c r="O7">
        <v>5</v>
      </c>
      <c r="P7" t="s">
        <v>296</v>
      </c>
      <c r="R7" s="177" t="s">
        <v>297</v>
      </c>
      <c r="S7" s="177" t="s">
        <v>298</v>
      </c>
      <c r="V7" s="177" t="s">
        <v>297</v>
      </c>
      <c r="W7" s="177" t="s">
        <v>298</v>
      </c>
      <c r="AK7" s="252"/>
      <c r="AL7" s="252"/>
      <c r="AM7" s="252"/>
      <c r="AN7" s="252"/>
      <c r="AO7" s="252"/>
      <c r="AP7" s="252"/>
      <c r="AQ7" s="252"/>
      <c r="AR7" s="177"/>
      <c r="AT7" s="180"/>
      <c r="AU7" s="252"/>
      <c r="AV7" s="252"/>
      <c r="AW7" s="252"/>
      <c r="AX7" s="177"/>
      <c r="AY7" s="252"/>
      <c r="AZ7" s="252"/>
      <c r="BA7" s="252"/>
      <c r="BB7" s="177"/>
      <c r="BE7" s="177"/>
      <c r="BF7" s="177"/>
      <c r="BG7" s="177"/>
      <c r="BH7" s="177"/>
      <c r="BI7" s="177"/>
      <c r="BJ7" s="177"/>
      <c r="BK7" s="177"/>
      <c r="BL7" s="177"/>
      <c r="BN7" s="177"/>
      <c r="BO7" s="177"/>
      <c r="BP7" s="177"/>
      <c r="BQ7" s="177"/>
      <c r="BR7" s="177"/>
      <c r="BS7" s="177"/>
      <c r="BT7" s="177"/>
      <c r="BU7" s="177"/>
      <c r="BV7" s="177"/>
      <c r="BY7" s="177"/>
      <c r="BZ7" s="177"/>
      <c r="CA7" s="177"/>
      <c r="CB7" s="177"/>
      <c r="CC7" s="177"/>
      <c r="CD7" s="177"/>
      <c r="CE7" s="177"/>
      <c r="CF7" s="177"/>
      <c r="CG7" s="177"/>
      <c r="CH7" s="177"/>
      <c r="CI7" s="177"/>
      <c r="CJ7" s="177"/>
      <c r="CK7" s="177"/>
      <c r="CL7" s="177"/>
      <c r="CM7" s="177"/>
      <c r="CN7" s="177"/>
      <c r="CO7" s="177"/>
      <c r="CP7" s="177"/>
      <c r="CR7" s="177"/>
      <c r="CS7" s="177"/>
      <c r="CT7" s="177"/>
      <c r="CU7" s="177"/>
      <c r="CV7" s="177"/>
      <c r="CW7" s="177"/>
      <c r="CX7" s="177"/>
      <c r="CY7" s="177"/>
      <c r="CZ7" s="177"/>
      <c r="DA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row>
    <row r="8" spans="1:205" ht="13.5">
      <c r="A8" s="95">
        <v>6</v>
      </c>
      <c r="B8" s="189" t="str">
        <f t="shared" si="0"/>
        <v>3000m</v>
      </c>
      <c r="C8" s="76"/>
      <c r="D8" s="59">
        <f t="shared" si="5"/>
      </c>
      <c r="E8" s="265">
        <f t="shared" si="1"/>
      </c>
      <c r="F8" s="181"/>
      <c r="G8" s="180">
        <f t="shared" si="2"/>
      </c>
      <c r="H8" s="180">
        <f t="shared" si="3"/>
      </c>
      <c r="I8" s="59">
        <f t="shared" si="6"/>
      </c>
      <c r="J8" s="265">
        <f t="shared" si="4"/>
      </c>
      <c r="L8" s="171"/>
      <c r="M8" s="84"/>
      <c r="O8">
        <v>6</v>
      </c>
      <c r="P8" t="s">
        <v>299</v>
      </c>
      <c r="R8" s="177" t="s">
        <v>300</v>
      </c>
      <c r="AJ8" s="180"/>
      <c r="AK8" s="252"/>
      <c r="AL8" s="252"/>
      <c r="AM8" s="252"/>
      <c r="AN8" s="252"/>
      <c r="AO8" s="252"/>
      <c r="AP8" s="252"/>
      <c r="AQ8" s="252"/>
      <c r="AR8" s="177"/>
      <c r="AU8" s="252"/>
      <c r="AV8" s="252"/>
      <c r="AW8" s="252"/>
      <c r="AX8" s="177"/>
      <c r="AY8" s="177"/>
      <c r="AZ8" s="177"/>
      <c r="BA8" s="177"/>
      <c r="BB8" s="177"/>
      <c r="BE8" s="177"/>
      <c r="BF8" s="177"/>
      <c r="BG8" s="177"/>
      <c r="BH8" s="177"/>
      <c r="BI8" s="177"/>
      <c r="BJ8" s="177"/>
      <c r="BK8" s="177"/>
      <c r="BL8" s="177"/>
      <c r="BN8" s="177"/>
      <c r="BO8" s="177"/>
      <c r="BP8" s="177"/>
      <c r="BQ8" s="177"/>
      <c r="BR8" s="177"/>
      <c r="BS8" s="177"/>
      <c r="BT8" s="177"/>
      <c r="BU8" s="177"/>
      <c r="BV8" s="177"/>
      <c r="BY8" s="177"/>
      <c r="BZ8" s="177"/>
      <c r="CA8" s="177"/>
      <c r="CB8" s="177"/>
      <c r="CC8" s="177"/>
      <c r="CD8" s="177"/>
      <c r="CE8" s="177"/>
      <c r="CF8" s="177"/>
      <c r="CG8" s="177"/>
      <c r="CH8" s="177"/>
      <c r="CI8" s="177"/>
      <c r="CJ8" s="177"/>
      <c r="CK8" s="177"/>
      <c r="CL8" s="177"/>
      <c r="CM8" s="177"/>
      <c r="CN8" s="177"/>
      <c r="CO8" s="177"/>
      <c r="CP8" s="177"/>
      <c r="CR8" s="177"/>
      <c r="CS8" s="177"/>
      <c r="CT8" s="177"/>
      <c r="CU8" s="177"/>
      <c r="CV8" s="177"/>
      <c r="CW8" s="177"/>
      <c r="CX8" s="177"/>
      <c r="CY8" s="177"/>
      <c r="CZ8" s="177"/>
      <c r="DA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row>
    <row r="9" spans="1:205" ht="13.5">
      <c r="A9" s="95">
        <v>7</v>
      </c>
      <c r="B9" s="189" t="str">
        <f t="shared" si="0"/>
        <v>100mH</v>
      </c>
      <c r="C9" s="76"/>
      <c r="D9" s="59">
        <f t="shared" si="5"/>
      </c>
      <c r="E9" s="265">
        <f t="shared" si="1"/>
      </c>
      <c r="F9" s="181"/>
      <c r="G9" s="180">
        <f t="shared" si="2"/>
      </c>
      <c r="H9" s="180">
        <f t="shared" si="3"/>
      </c>
      <c r="I9" s="59">
        <f t="shared" si="6"/>
      </c>
      <c r="J9" s="265">
        <f t="shared" si="4"/>
      </c>
      <c r="L9" s="170"/>
      <c r="M9" s="84"/>
      <c r="O9">
        <v>7</v>
      </c>
      <c r="P9" t="s">
        <v>301</v>
      </c>
      <c r="W9" s="177" t="s">
        <v>302</v>
      </c>
      <c r="AK9" s="252"/>
      <c r="AL9" s="252"/>
      <c r="AM9" s="252"/>
      <c r="AN9" s="252"/>
      <c r="AO9" s="252"/>
      <c r="AP9" s="252"/>
      <c r="AQ9" s="252"/>
      <c r="AR9" s="177"/>
      <c r="AT9" s="180"/>
      <c r="AU9" s="252"/>
      <c r="AV9" s="252"/>
      <c r="AW9" s="252"/>
      <c r="AX9" s="177"/>
      <c r="AY9" s="252"/>
      <c r="AZ9" s="252"/>
      <c r="BA9" s="252"/>
      <c r="BB9" s="177"/>
      <c r="BE9" s="177"/>
      <c r="BF9" s="177"/>
      <c r="BG9" s="177"/>
      <c r="BH9" s="177"/>
      <c r="BI9" s="177"/>
      <c r="BJ9" s="177"/>
      <c r="BK9" s="177"/>
      <c r="BL9" s="177"/>
      <c r="BN9" s="177"/>
      <c r="BO9" s="177"/>
      <c r="BP9" s="177"/>
      <c r="BQ9" s="177"/>
      <c r="BR9" s="177"/>
      <c r="BS9" s="177"/>
      <c r="BT9" s="177"/>
      <c r="BU9" s="177"/>
      <c r="BV9" s="177"/>
      <c r="BY9" s="177"/>
      <c r="BZ9" s="177"/>
      <c r="CA9" s="177"/>
      <c r="CB9" s="177"/>
      <c r="CC9" s="177"/>
      <c r="CD9" s="177"/>
      <c r="CE9" s="177"/>
      <c r="CF9" s="177"/>
      <c r="CG9" s="177"/>
      <c r="CH9" s="177"/>
      <c r="CI9" s="177"/>
      <c r="CJ9" s="177"/>
      <c r="CK9" s="177"/>
      <c r="CL9" s="177"/>
      <c r="CM9" s="177"/>
      <c r="CN9" s="177"/>
      <c r="CO9" s="177"/>
      <c r="CP9" s="177"/>
      <c r="CR9" s="177"/>
      <c r="CS9" s="177"/>
      <c r="CT9" s="177"/>
      <c r="CU9" s="177"/>
      <c r="CV9" s="177"/>
      <c r="CW9" s="177"/>
      <c r="CX9" s="177"/>
      <c r="CY9" s="177"/>
      <c r="CZ9" s="177"/>
      <c r="DA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row>
    <row r="10" spans="1:205" ht="13.5">
      <c r="A10" s="95">
        <v>8</v>
      </c>
      <c r="B10" s="189" t="str">
        <f t="shared" si="0"/>
        <v>110mH</v>
      </c>
      <c r="C10" s="76"/>
      <c r="D10" s="59">
        <f t="shared" si="5"/>
      </c>
      <c r="E10" s="265">
        <f t="shared" si="1"/>
      </c>
      <c r="F10" s="181"/>
      <c r="G10" s="180">
        <f t="shared" si="2"/>
      </c>
      <c r="H10" s="180">
        <f t="shared" si="3"/>
      </c>
      <c r="I10" s="59">
        <f t="shared" si="6"/>
      </c>
      <c r="J10" s="265">
        <f t="shared" si="4"/>
      </c>
      <c r="L10" s="170"/>
      <c r="M10" s="84"/>
      <c r="O10">
        <v>8</v>
      </c>
      <c r="P10" t="s">
        <v>303</v>
      </c>
      <c r="S10" s="177" t="s">
        <v>304</v>
      </c>
      <c r="AJ10" s="180"/>
      <c r="AK10" s="252"/>
      <c r="AL10" s="252"/>
      <c r="AM10" s="252"/>
      <c r="AN10" s="252"/>
      <c r="AO10" s="252"/>
      <c r="AP10" s="252"/>
      <c r="AQ10" s="252"/>
      <c r="AR10" s="177"/>
      <c r="AT10" s="180"/>
      <c r="AU10" s="252"/>
      <c r="AV10" s="252"/>
      <c r="AW10" s="252"/>
      <c r="AX10" s="252"/>
      <c r="AY10" s="252"/>
      <c r="AZ10" s="252"/>
      <c r="BA10" s="252"/>
      <c r="BB10" s="177"/>
      <c r="BE10" s="177"/>
      <c r="BF10" s="177"/>
      <c r="BG10" s="177"/>
      <c r="BH10" s="177"/>
      <c r="BI10" s="177"/>
      <c r="BJ10" s="177"/>
      <c r="BK10" s="177"/>
      <c r="BL10" s="177"/>
      <c r="BN10" s="177"/>
      <c r="BO10" s="177"/>
      <c r="BP10" s="177"/>
      <c r="BQ10" s="177"/>
      <c r="BR10" s="177"/>
      <c r="BS10" s="177"/>
      <c r="BT10" s="177"/>
      <c r="BU10" s="177"/>
      <c r="BV10" s="177"/>
      <c r="BY10" s="177"/>
      <c r="BZ10" s="177"/>
      <c r="CA10" s="177"/>
      <c r="CB10" s="177"/>
      <c r="CC10" s="177"/>
      <c r="CD10" s="177"/>
      <c r="CE10" s="177"/>
      <c r="CF10" s="177"/>
      <c r="CG10" s="177"/>
      <c r="CH10" s="177"/>
      <c r="CI10" s="177"/>
      <c r="CJ10" s="177"/>
      <c r="CK10" s="177"/>
      <c r="CL10" s="177"/>
      <c r="CM10" s="177"/>
      <c r="CN10" s="177"/>
      <c r="CO10" s="177"/>
      <c r="CP10" s="177"/>
      <c r="CR10" s="177"/>
      <c r="CS10" s="177"/>
      <c r="CT10" s="177"/>
      <c r="CU10" s="177"/>
      <c r="CV10" s="177"/>
      <c r="CW10" s="177"/>
      <c r="CX10" s="177"/>
      <c r="CY10" s="177"/>
      <c r="CZ10" s="177"/>
      <c r="DA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row>
    <row r="11" spans="1:205" ht="13.5">
      <c r="A11" s="95">
        <v>9</v>
      </c>
      <c r="B11" s="189" t="str">
        <f t="shared" si="0"/>
        <v>走高跳</v>
      </c>
      <c r="C11" s="76"/>
      <c r="D11" s="59">
        <f t="shared" si="5"/>
      </c>
      <c r="E11" s="265">
        <f t="shared" si="1"/>
      </c>
      <c r="F11" s="181"/>
      <c r="G11" s="180">
        <f t="shared" si="2"/>
      </c>
      <c r="H11" s="180">
        <f t="shared" si="3"/>
      </c>
      <c r="I11" s="59">
        <f t="shared" si="6"/>
      </c>
      <c r="J11" s="265">
        <f t="shared" si="4"/>
      </c>
      <c r="L11" s="170"/>
      <c r="M11" s="84"/>
      <c r="O11">
        <v>9</v>
      </c>
      <c r="P11" t="s">
        <v>214</v>
      </c>
      <c r="R11" s="177" t="s">
        <v>305</v>
      </c>
      <c r="S11" s="177" t="s">
        <v>306</v>
      </c>
      <c r="V11" s="177" t="s">
        <v>305</v>
      </c>
      <c r="W11" s="177" t="s">
        <v>306</v>
      </c>
      <c r="AK11" s="252"/>
      <c r="AL11" s="252"/>
      <c r="AM11" s="252"/>
      <c r="AN11" s="177"/>
      <c r="AO11" s="177"/>
      <c r="AP11" s="177"/>
      <c r="AQ11" s="177"/>
      <c r="AR11" s="177"/>
      <c r="AU11" s="252"/>
      <c r="AV11" s="252"/>
      <c r="AW11" s="252"/>
      <c r="AX11" s="252"/>
      <c r="AY11" s="252"/>
      <c r="AZ11" s="252"/>
      <c r="BA11" s="252"/>
      <c r="BB11" s="177"/>
      <c r="BE11" s="177"/>
      <c r="BF11" s="177"/>
      <c r="BG11" s="177"/>
      <c r="BH11" s="177"/>
      <c r="BI11" s="177"/>
      <c r="BJ11" s="177"/>
      <c r="BK11" s="177"/>
      <c r="BL11" s="177"/>
      <c r="BN11" s="177"/>
      <c r="BO11" s="177"/>
      <c r="BP11" s="177"/>
      <c r="BQ11" s="177"/>
      <c r="BR11" s="177"/>
      <c r="BS11" s="177"/>
      <c r="BT11" s="177"/>
      <c r="BU11" s="177"/>
      <c r="BV11" s="177"/>
      <c r="BY11" s="177"/>
      <c r="BZ11" s="177"/>
      <c r="CA11" s="177"/>
      <c r="CB11" s="177"/>
      <c r="CC11" s="177"/>
      <c r="CD11" s="177"/>
      <c r="CE11" s="177"/>
      <c r="CF11" s="177"/>
      <c r="CG11" s="177"/>
      <c r="CH11" s="177"/>
      <c r="CI11" s="177"/>
      <c r="CJ11" s="177"/>
      <c r="CK11" s="177"/>
      <c r="CL11" s="177"/>
      <c r="CM11" s="177"/>
      <c r="CN11" s="177"/>
      <c r="CO11" s="177"/>
      <c r="CP11" s="177"/>
      <c r="CR11" s="177"/>
      <c r="CS11" s="177"/>
      <c r="CT11" s="177"/>
      <c r="CU11" s="177"/>
      <c r="CV11" s="177"/>
      <c r="CW11" s="177"/>
      <c r="CX11" s="177"/>
      <c r="CY11" s="177"/>
      <c r="CZ11" s="177"/>
      <c r="DA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row>
    <row r="12" spans="1:205" ht="13.5">
      <c r="A12" s="95">
        <v>10</v>
      </c>
      <c r="B12" s="189" t="str">
        <f t="shared" si="0"/>
        <v>走幅跳</v>
      </c>
      <c r="C12" s="76"/>
      <c r="D12" s="59">
        <f t="shared" si="5"/>
      </c>
      <c r="E12" s="265">
        <f t="shared" si="1"/>
      </c>
      <c r="F12" s="181"/>
      <c r="G12" s="180">
        <f t="shared" si="2"/>
      </c>
      <c r="H12" s="180">
        <f t="shared" si="3"/>
      </c>
      <c r="I12" s="59">
        <f t="shared" si="6"/>
      </c>
      <c r="J12" s="265">
        <f t="shared" si="4"/>
      </c>
      <c r="L12" s="170"/>
      <c r="M12" s="84"/>
      <c r="O12">
        <v>10</v>
      </c>
      <c r="P12" s="181" t="s">
        <v>215</v>
      </c>
      <c r="Q12" s="181"/>
      <c r="R12" s="177" t="s">
        <v>307</v>
      </c>
      <c r="S12" s="177" t="s">
        <v>308</v>
      </c>
      <c r="V12" s="177" t="s">
        <v>307</v>
      </c>
      <c r="W12" s="177" t="s">
        <v>308</v>
      </c>
      <c r="AJ12" s="180"/>
      <c r="AK12" s="252"/>
      <c r="AL12" s="252"/>
      <c r="AM12" s="252"/>
      <c r="AN12" s="177"/>
      <c r="AO12" s="177"/>
      <c r="AP12" s="177"/>
      <c r="AR12" s="177"/>
      <c r="AU12" s="252"/>
      <c r="AV12" s="252"/>
      <c r="AW12" s="252"/>
      <c r="AX12" s="252"/>
      <c r="AY12" s="252"/>
      <c r="AZ12" s="252"/>
      <c r="BA12" s="252"/>
      <c r="BB12" s="177"/>
      <c r="BE12" s="177"/>
      <c r="BF12" s="177"/>
      <c r="BG12" s="177"/>
      <c r="BH12" s="177"/>
      <c r="BI12" s="177"/>
      <c r="BJ12" s="177"/>
      <c r="BK12" s="177"/>
      <c r="BL12" s="177"/>
      <c r="BV12" s="177"/>
      <c r="BY12" s="177"/>
      <c r="BZ12" s="177"/>
      <c r="CA12" s="177"/>
      <c r="CB12" s="177"/>
      <c r="CC12" s="177"/>
      <c r="CD12" s="177"/>
      <c r="CE12" s="177"/>
      <c r="CF12" s="177"/>
      <c r="CG12" s="177"/>
      <c r="CH12" s="177"/>
      <c r="CI12" s="177"/>
      <c r="CJ12" s="177"/>
      <c r="CK12" s="177"/>
      <c r="CL12" s="177"/>
      <c r="CM12" s="177"/>
      <c r="CN12" s="177"/>
      <c r="CO12" s="177"/>
      <c r="CP12" s="177"/>
      <c r="CR12" s="177"/>
      <c r="CS12" s="177"/>
      <c r="CT12" s="177"/>
      <c r="CU12" s="177"/>
      <c r="CV12" s="177"/>
      <c r="CW12" s="177"/>
      <c r="CX12" s="177"/>
      <c r="CY12" s="177"/>
      <c r="CZ12" s="177"/>
      <c r="DA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row>
    <row r="13" spans="1:205" ht="13.5">
      <c r="A13" s="95">
        <v>11</v>
      </c>
      <c r="B13" s="189" t="str">
        <f t="shared" si="0"/>
        <v>砲丸投</v>
      </c>
      <c r="C13" s="76"/>
      <c r="D13" s="59">
        <f t="shared" si="5"/>
      </c>
      <c r="E13" s="265">
        <f t="shared" si="1"/>
      </c>
      <c r="F13" s="181"/>
      <c r="G13" s="180">
        <f t="shared" si="2"/>
      </c>
      <c r="H13" s="180">
        <f t="shared" si="3"/>
      </c>
      <c r="I13" s="59">
        <f t="shared" si="6"/>
      </c>
      <c r="J13" s="265">
        <f t="shared" si="4"/>
      </c>
      <c r="K13" s="75"/>
      <c r="L13" s="170"/>
      <c r="M13" s="84"/>
      <c r="O13">
        <v>11</v>
      </c>
      <c r="P13" s="180" t="s">
        <v>216</v>
      </c>
      <c r="Q13" s="181"/>
      <c r="R13" s="177" t="s">
        <v>309</v>
      </c>
      <c r="S13" s="177" t="s">
        <v>310</v>
      </c>
      <c r="V13" s="177" t="s">
        <v>311</v>
      </c>
      <c r="W13" s="177" t="s">
        <v>312</v>
      </c>
      <c r="AJ13" s="251"/>
      <c r="AK13" s="252"/>
      <c r="AL13" s="252"/>
      <c r="AM13" s="252"/>
      <c r="AN13" s="252"/>
      <c r="AO13" s="252"/>
      <c r="AP13" s="252"/>
      <c r="AQ13" s="252"/>
      <c r="AR13" s="177"/>
      <c r="AU13" s="252"/>
      <c r="AV13" s="252"/>
      <c r="AW13" s="252"/>
      <c r="AX13" s="252"/>
      <c r="AY13" s="252"/>
      <c r="AZ13" s="252"/>
      <c r="BA13" s="252"/>
      <c r="BB13" s="177"/>
      <c r="BE13" s="177"/>
      <c r="BF13" s="177"/>
      <c r="BG13" s="177"/>
      <c r="BH13" s="177"/>
      <c r="BI13" s="177"/>
      <c r="BJ13" s="177"/>
      <c r="BK13" s="177"/>
      <c r="BL13" s="177"/>
      <c r="BV13" s="177"/>
      <c r="BY13" s="177"/>
      <c r="BZ13" s="177"/>
      <c r="CA13" s="177"/>
      <c r="CB13" s="177"/>
      <c r="CC13" s="177"/>
      <c r="CD13" s="177"/>
      <c r="CE13" s="177"/>
      <c r="CF13" s="177"/>
      <c r="CG13" s="177"/>
      <c r="CH13" s="177"/>
      <c r="CI13" s="177"/>
      <c r="CJ13" s="177"/>
      <c r="CK13" s="177"/>
      <c r="CL13" s="177"/>
      <c r="CM13" s="177"/>
      <c r="CN13" s="177"/>
      <c r="CO13" s="177"/>
      <c r="CP13" s="177"/>
      <c r="CR13" s="177"/>
      <c r="CS13" s="177"/>
      <c r="CT13" s="177"/>
      <c r="CU13" s="177"/>
      <c r="CV13" s="177"/>
      <c r="CW13" s="177"/>
      <c r="CX13" s="177"/>
      <c r="CY13" s="177"/>
      <c r="CZ13" s="177"/>
      <c r="DA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row>
    <row r="14" spans="1:214" ht="13.5">
      <c r="A14" s="95">
        <v>12</v>
      </c>
      <c r="B14" s="189" t="str">
        <f t="shared" si="0"/>
        <v>ヤリ投</v>
      </c>
      <c r="C14" s="76"/>
      <c r="D14" s="59">
        <f t="shared" si="5"/>
      </c>
      <c r="E14" s="265">
        <f t="shared" si="1"/>
      </c>
      <c r="F14" s="181"/>
      <c r="G14" s="180">
        <f t="shared" si="2"/>
      </c>
      <c r="H14" s="180">
        <f t="shared" si="3"/>
      </c>
      <c r="I14" s="59">
        <f t="shared" si="6"/>
      </c>
      <c r="J14" s="265">
        <f t="shared" si="4"/>
      </c>
      <c r="K14" s="75"/>
      <c r="L14" s="171"/>
      <c r="M14" s="84"/>
      <c r="O14">
        <v>12</v>
      </c>
      <c r="P14" t="s">
        <v>217</v>
      </c>
      <c r="R14" s="177" t="s">
        <v>313</v>
      </c>
      <c r="V14" s="177" t="s">
        <v>314</v>
      </c>
      <c r="AJ14" s="251"/>
      <c r="AK14" s="252"/>
      <c r="AL14" s="252"/>
      <c r="AM14" s="252"/>
      <c r="AN14" s="252"/>
      <c r="AO14" s="252"/>
      <c r="AP14" s="252"/>
      <c r="AQ14" s="252"/>
      <c r="AR14" s="177"/>
      <c r="AU14" s="252"/>
      <c r="AV14" s="252"/>
      <c r="AW14" s="252"/>
      <c r="AX14" s="252"/>
      <c r="AY14" s="252"/>
      <c r="AZ14" s="252"/>
      <c r="BA14" s="177"/>
      <c r="BB14" s="177"/>
      <c r="BE14" s="177"/>
      <c r="BF14" s="177"/>
      <c r="BG14" s="177"/>
      <c r="BH14" s="177"/>
      <c r="BI14" s="177"/>
      <c r="BJ14" s="177"/>
      <c r="BK14" s="177"/>
      <c r="BL14" s="177"/>
      <c r="BN14" s="177"/>
      <c r="BO14" s="177"/>
      <c r="BP14" s="177"/>
      <c r="BQ14" s="177"/>
      <c r="BR14" s="177"/>
      <c r="BS14" s="177"/>
      <c r="BT14" s="177"/>
      <c r="BU14" s="177"/>
      <c r="BV14" s="177"/>
      <c r="BY14" s="177"/>
      <c r="BZ14" s="177"/>
      <c r="CA14" s="177"/>
      <c r="CB14" s="177"/>
      <c r="CC14" s="177"/>
      <c r="CD14" s="177"/>
      <c r="CE14" s="177"/>
      <c r="CF14" s="177"/>
      <c r="CG14" s="177"/>
      <c r="CH14" s="177"/>
      <c r="CI14" s="177"/>
      <c r="CJ14" s="177"/>
      <c r="CK14" s="177"/>
      <c r="CL14" s="177"/>
      <c r="CM14" s="177"/>
      <c r="CN14" s="177"/>
      <c r="CO14" s="177"/>
      <c r="CP14" s="177"/>
      <c r="CR14" s="177"/>
      <c r="CS14" s="177"/>
      <c r="CT14" s="177"/>
      <c r="CU14" s="177"/>
      <c r="CV14" s="177"/>
      <c r="CW14" s="177"/>
      <c r="CX14" s="177"/>
      <c r="CY14" s="177"/>
      <c r="CZ14" s="177"/>
      <c r="DA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row>
    <row r="15" spans="1:214" ht="13.5">
      <c r="A15" s="95">
        <v>13</v>
      </c>
      <c r="B15" s="189">
        <f t="shared" si="0"/>
      </c>
      <c r="C15" s="76"/>
      <c r="D15" s="53">
        <f t="shared" si="5"/>
      </c>
      <c r="E15" s="265">
        <f t="shared" si="1"/>
      </c>
      <c r="F15" s="181"/>
      <c r="G15" s="180">
        <f t="shared" si="2"/>
      </c>
      <c r="H15" s="180">
        <f t="shared" si="3"/>
      </c>
      <c r="I15" s="53">
        <f t="shared" si="6"/>
      </c>
      <c r="J15" s="265">
        <f t="shared" si="4"/>
      </c>
      <c r="K15" s="75"/>
      <c r="L15" s="170"/>
      <c r="M15" s="84"/>
      <c r="N15" s="177"/>
      <c r="O15">
        <v>13</v>
      </c>
      <c r="AJ15" s="251"/>
      <c r="AK15" s="252"/>
      <c r="AL15" s="252"/>
      <c r="AM15" s="252"/>
      <c r="AN15" s="177"/>
      <c r="AV15" s="177"/>
      <c r="AW15" s="177"/>
      <c r="AX15" s="177"/>
      <c r="AY15" s="177"/>
      <c r="AZ15" s="177"/>
      <c r="BA15" s="177"/>
      <c r="BB15" s="177"/>
      <c r="BE15" s="177"/>
      <c r="BF15" s="177"/>
      <c r="BG15" s="177"/>
      <c r="BH15" s="177"/>
      <c r="BI15" s="177"/>
      <c r="BJ15" s="177"/>
      <c r="BK15" s="177"/>
      <c r="BN15" s="177"/>
      <c r="BO15" s="177"/>
      <c r="BP15" s="177"/>
      <c r="BQ15" s="177"/>
      <c r="BR15" s="177"/>
      <c r="BS15" s="177"/>
      <c r="BT15" s="177"/>
      <c r="BU15" s="177"/>
      <c r="BV15" s="177"/>
      <c r="BY15" s="177"/>
      <c r="BZ15" s="177"/>
      <c r="CA15" s="177"/>
      <c r="CB15" s="177"/>
      <c r="CC15" s="177"/>
      <c r="CD15" s="177"/>
      <c r="CE15" s="177"/>
      <c r="CF15" s="177"/>
      <c r="CG15" s="177"/>
      <c r="CH15" s="177"/>
      <c r="CI15" s="177"/>
      <c r="CJ15" s="177"/>
      <c r="CK15" s="177"/>
      <c r="CL15" s="177"/>
      <c r="CM15" s="177"/>
      <c r="CN15" s="177"/>
      <c r="CO15" s="177"/>
      <c r="CP15" s="177"/>
      <c r="CR15" s="177"/>
      <c r="CS15" s="177"/>
      <c r="CT15" s="177"/>
      <c r="CU15" s="177"/>
      <c r="CV15" s="177"/>
      <c r="CW15" s="177"/>
      <c r="CX15" s="177"/>
      <c r="CY15" s="177"/>
      <c r="CZ15" s="177"/>
      <c r="DA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row>
    <row r="16" spans="1:214" ht="13.5">
      <c r="A16" s="95">
        <v>14</v>
      </c>
      <c r="B16" s="189">
        <f t="shared" si="0"/>
      </c>
      <c r="C16" s="76"/>
      <c r="D16" s="53">
        <f t="shared" si="5"/>
      </c>
      <c r="E16" s="265">
        <f t="shared" si="1"/>
      </c>
      <c r="F16" s="181"/>
      <c r="G16" s="180">
        <f t="shared" si="2"/>
      </c>
      <c r="H16" s="180">
        <f t="shared" si="3"/>
      </c>
      <c r="I16" s="59">
        <f t="shared" si="6"/>
      </c>
      <c r="J16" s="265">
        <f t="shared" si="4"/>
      </c>
      <c r="L16" s="170"/>
      <c r="M16" s="84"/>
      <c r="O16">
        <v>14</v>
      </c>
      <c r="AJ16" s="251"/>
      <c r="AK16" s="252"/>
      <c r="AL16" s="252"/>
      <c r="AM16" s="252"/>
      <c r="AN16" s="252"/>
      <c r="AO16" s="252"/>
      <c r="AP16" s="252"/>
      <c r="AQ16" s="252"/>
      <c r="BN16" s="177"/>
      <c r="BO16" s="177"/>
      <c r="BP16" s="177"/>
      <c r="BQ16" s="177"/>
      <c r="BR16" s="177"/>
      <c r="BS16" s="177"/>
      <c r="BT16" s="177"/>
      <c r="BU16" s="177"/>
      <c r="BY16" s="177"/>
      <c r="BZ16" s="177"/>
      <c r="CA16" s="177"/>
      <c r="CB16" s="177"/>
      <c r="CC16" s="177"/>
      <c r="CD16" s="177"/>
      <c r="CE16" s="177"/>
      <c r="CF16" s="177"/>
      <c r="CG16" s="177"/>
      <c r="CH16" s="177"/>
      <c r="CI16" s="177"/>
      <c r="CJ16" s="177"/>
      <c r="CK16" s="177"/>
      <c r="CL16" s="177"/>
      <c r="CM16" s="177"/>
      <c r="CN16" s="177"/>
      <c r="CO16" s="177"/>
      <c r="CP16" s="177"/>
      <c r="CR16" s="177"/>
      <c r="CS16" s="177"/>
      <c r="CT16" s="177"/>
      <c r="CU16" s="177"/>
      <c r="CV16" s="177"/>
      <c r="CW16" s="177"/>
      <c r="CX16" s="177"/>
      <c r="CY16" s="177"/>
      <c r="CZ16" s="177"/>
      <c r="DA16" s="177"/>
      <c r="DC16" s="177"/>
      <c r="DD16" s="177"/>
      <c r="DE16" s="177"/>
      <c r="DF16" s="177"/>
      <c r="DG16" s="177"/>
      <c r="DH16" s="177"/>
      <c r="DI16" s="177"/>
      <c r="DJ16" s="177"/>
      <c r="DK16" s="177"/>
      <c r="DL16" s="74"/>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row>
    <row r="17" spans="1:214" ht="13.5">
      <c r="A17" s="95">
        <v>15</v>
      </c>
      <c r="B17" s="189">
        <f t="shared" si="0"/>
      </c>
      <c r="C17" s="76"/>
      <c r="D17" s="59">
        <f t="shared" si="5"/>
      </c>
      <c r="E17" s="265">
        <f t="shared" si="1"/>
      </c>
      <c r="F17" s="181"/>
      <c r="G17" s="180">
        <f t="shared" si="2"/>
      </c>
      <c r="H17" s="180">
        <f t="shared" si="3"/>
      </c>
      <c r="I17" s="53">
        <f t="shared" si="6"/>
      </c>
      <c r="J17" s="265">
        <f t="shared" si="4"/>
      </c>
      <c r="L17" s="170"/>
      <c r="M17" s="84"/>
      <c r="O17">
        <v>15</v>
      </c>
      <c r="AJ17" s="251"/>
      <c r="AK17" s="252"/>
      <c r="AL17" s="252"/>
      <c r="AM17" s="252"/>
      <c r="AN17" s="177"/>
      <c r="AO17" s="177"/>
      <c r="AP17" s="177"/>
      <c r="AU17" s="177"/>
      <c r="BO17" s="177"/>
      <c r="BP17" s="177"/>
      <c r="BQ17" s="177"/>
      <c r="BR17" s="177"/>
      <c r="BS17" s="177"/>
      <c r="BT17" s="177"/>
      <c r="BU17" s="177"/>
      <c r="BY17" s="177"/>
      <c r="BZ17" s="177"/>
      <c r="CA17" s="177"/>
      <c r="CB17" s="177"/>
      <c r="CC17" s="177"/>
      <c r="CD17" s="177"/>
      <c r="CE17" s="177"/>
      <c r="CF17" s="177"/>
      <c r="CG17" s="177"/>
      <c r="CH17" s="177"/>
      <c r="CI17" s="177"/>
      <c r="CJ17" s="177"/>
      <c r="CK17" s="177"/>
      <c r="CL17" s="177"/>
      <c r="CM17" s="177"/>
      <c r="CN17" s="177"/>
      <c r="CO17" s="177"/>
      <c r="CP17" s="177"/>
      <c r="CR17" s="177"/>
      <c r="CS17" s="177"/>
      <c r="CT17" s="177"/>
      <c r="CU17" s="177"/>
      <c r="CV17" s="177"/>
      <c r="CW17" s="177"/>
      <c r="CX17" s="177"/>
      <c r="CY17" s="177"/>
      <c r="CZ17" s="177"/>
      <c r="DA17" s="177"/>
      <c r="DC17" s="177"/>
      <c r="DD17" s="177"/>
      <c r="DE17" s="177"/>
      <c r="DF17" s="177"/>
      <c r="DG17" s="177"/>
      <c r="DH17" s="177"/>
      <c r="DI17" s="177"/>
      <c r="DJ17" s="177"/>
      <c r="DK17" s="177"/>
      <c r="DL17" s="75"/>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row>
    <row r="18" spans="1:215" ht="13.5">
      <c r="A18" s="95">
        <v>16</v>
      </c>
      <c r="B18" s="189">
        <f t="shared" si="0"/>
      </c>
      <c r="C18" s="76"/>
      <c r="D18" s="59">
        <f t="shared" si="5"/>
      </c>
      <c r="E18" s="265">
        <f t="shared" si="1"/>
      </c>
      <c r="F18" s="181"/>
      <c r="G18" s="180">
        <f t="shared" si="2"/>
      </c>
      <c r="H18" s="180">
        <f t="shared" si="3"/>
      </c>
      <c r="I18" s="59">
        <f t="shared" si="6"/>
      </c>
      <c r="J18" s="265">
        <f t="shared" si="4"/>
      </c>
      <c r="L18" s="170"/>
      <c r="M18" s="84"/>
      <c r="O18">
        <v>16</v>
      </c>
      <c r="AJ18" s="251"/>
      <c r="AK18" s="252"/>
      <c r="AL18" s="252"/>
      <c r="AM18" s="252"/>
      <c r="AN18" s="252"/>
      <c r="AO18" s="252"/>
      <c r="AP18" s="252"/>
      <c r="AQ18" s="252"/>
      <c r="AV18" s="177"/>
      <c r="BR18" s="177"/>
      <c r="BS18" s="177"/>
      <c r="BT18" s="177"/>
      <c r="BU18" s="177"/>
      <c r="BV18" s="177"/>
      <c r="BZ18" s="177"/>
      <c r="CA18" s="177"/>
      <c r="CB18" s="177"/>
      <c r="CC18" s="177"/>
      <c r="CD18" s="177"/>
      <c r="CE18" s="177"/>
      <c r="CF18" s="177"/>
      <c r="CG18" s="177"/>
      <c r="CH18" s="177"/>
      <c r="CI18" s="177"/>
      <c r="CJ18" s="177"/>
      <c r="CK18" s="177"/>
      <c r="CL18" s="177"/>
      <c r="CM18" s="177"/>
      <c r="CN18" s="177"/>
      <c r="CO18" s="177"/>
      <c r="CP18" s="177"/>
      <c r="CQ18" s="177"/>
      <c r="CS18" s="177"/>
      <c r="CT18" s="177"/>
      <c r="CU18" s="177"/>
      <c r="CV18" s="177"/>
      <c r="CW18" s="177"/>
      <c r="CX18" s="177"/>
      <c r="CY18" s="177"/>
      <c r="CZ18" s="177"/>
      <c r="DA18" s="177"/>
      <c r="DB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row>
    <row r="19" spans="1:214" ht="13.5">
      <c r="A19" s="95">
        <v>17</v>
      </c>
      <c r="B19" s="189">
        <f t="shared" si="0"/>
      </c>
      <c r="C19" s="76"/>
      <c r="D19" s="59">
        <f t="shared" si="5"/>
      </c>
      <c r="E19" s="265">
        <f t="shared" si="1"/>
      </c>
      <c r="F19" s="181"/>
      <c r="G19" s="180">
        <f t="shared" si="2"/>
      </c>
      <c r="H19" s="180">
        <f t="shared" si="3"/>
      </c>
      <c r="I19" s="59">
        <f t="shared" si="6"/>
      </c>
      <c r="J19" s="265">
        <f t="shared" si="4"/>
      </c>
      <c r="L19" s="170"/>
      <c r="M19" s="84"/>
      <c r="O19">
        <v>17</v>
      </c>
      <c r="AJ19" s="251"/>
      <c r="AK19" s="252"/>
      <c r="AL19" s="252"/>
      <c r="AM19" s="252"/>
      <c r="AN19" s="252"/>
      <c r="AO19" s="252"/>
      <c r="AP19" s="252"/>
      <c r="AQ19" s="252"/>
      <c r="AU19" s="177"/>
      <c r="BO19" s="177"/>
      <c r="BP19" s="177"/>
      <c r="BQ19" s="177"/>
      <c r="BR19" s="177"/>
      <c r="BS19" s="177"/>
      <c r="BT19" s="177"/>
      <c r="BU19" s="177"/>
      <c r="BY19" s="177"/>
      <c r="BZ19" s="177"/>
      <c r="CA19" s="177"/>
      <c r="CB19" s="177"/>
      <c r="CC19" s="177"/>
      <c r="CD19" s="177"/>
      <c r="CE19" s="177"/>
      <c r="CF19" s="177"/>
      <c r="CG19" s="177"/>
      <c r="CH19" s="177"/>
      <c r="CI19" s="177"/>
      <c r="CJ19" s="177"/>
      <c r="CK19" s="177"/>
      <c r="CL19" s="177"/>
      <c r="CM19" s="177"/>
      <c r="CN19" s="177"/>
      <c r="CO19" s="177"/>
      <c r="CP19" s="177"/>
      <c r="CR19" s="177"/>
      <c r="CS19" s="177"/>
      <c r="CT19" s="177"/>
      <c r="CU19" s="177"/>
      <c r="CV19" s="177"/>
      <c r="CW19" s="177"/>
      <c r="CX19" s="177"/>
      <c r="CY19" s="177"/>
      <c r="CZ19" s="177"/>
      <c r="DA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row>
    <row r="20" spans="1:214" ht="13.5">
      <c r="A20" s="95">
        <v>18</v>
      </c>
      <c r="B20" s="189">
        <f t="shared" si="0"/>
      </c>
      <c r="C20" s="76"/>
      <c r="D20" s="59">
        <f t="shared" si="5"/>
      </c>
      <c r="E20" s="265">
        <f t="shared" si="1"/>
      </c>
      <c r="F20" s="181"/>
      <c r="G20" s="180">
        <f t="shared" si="2"/>
      </c>
      <c r="H20" s="180">
        <f t="shared" si="3"/>
      </c>
      <c r="I20" s="59">
        <f t="shared" si="6"/>
      </c>
      <c r="J20" s="265">
        <f t="shared" si="4"/>
      </c>
      <c r="L20" s="170"/>
      <c r="M20" s="84"/>
      <c r="O20">
        <v>18</v>
      </c>
      <c r="AN20" s="177"/>
      <c r="AP20" s="177"/>
      <c r="AQ20" s="177"/>
      <c r="BO20" s="177"/>
      <c r="BP20" s="177"/>
      <c r="BQ20" s="177"/>
      <c r="BR20" s="177"/>
      <c r="BS20" s="177"/>
      <c r="BT20" s="177"/>
      <c r="BU20" s="177"/>
      <c r="BY20" s="177"/>
      <c r="BZ20" s="177"/>
      <c r="CA20" s="177"/>
      <c r="CB20" s="177"/>
      <c r="CC20" s="177"/>
      <c r="CD20" s="177"/>
      <c r="CE20" s="177"/>
      <c r="CF20" s="177"/>
      <c r="CG20" s="177"/>
      <c r="CH20" s="177"/>
      <c r="CR20" s="177"/>
      <c r="CS20" s="177"/>
      <c r="CT20" s="177"/>
      <c r="CU20" s="177"/>
      <c r="CV20" s="177"/>
      <c r="CW20" s="177"/>
      <c r="CX20" s="177"/>
      <c r="CY20" s="177"/>
      <c r="CZ20" s="177"/>
      <c r="DA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row>
    <row r="21" spans="1:214" ht="13.5">
      <c r="A21" s="95">
        <v>19</v>
      </c>
      <c r="B21" s="189">
        <f t="shared" si="0"/>
      </c>
      <c r="C21" s="76"/>
      <c r="D21" s="185">
        <f t="shared" si="5"/>
      </c>
      <c r="E21" s="265">
        <f t="shared" si="1"/>
      </c>
      <c r="F21" s="182"/>
      <c r="G21" s="180">
        <f t="shared" si="2"/>
      </c>
      <c r="H21" s="180">
        <f t="shared" si="3"/>
      </c>
      <c r="I21" s="83">
        <f t="shared" si="6"/>
      </c>
      <c r="J21" s="265">
        <f t="shared" si="4"/>
      </c>
      <c r="L21" s="170"/>
      <c r="M21" s="84"/>
      <c r="O21">
        <v>19</v>
      </c>
      <c r="AL21" s="177"/>
      <c r="AM21" s="177"/>
      <c r="AN21" s="177"/>
      <c r="BO21" s="177"/>
      <c r="BP21" s="177"/>
      <c r="BQ21" s="177"/>
      <c r="BR21" s="177"/>
      <c r="BS21" s="177"/>
      <c r="BT21" s="177"/>
      <c r="BU21" s="177"/>
      <c r="BY21" s="177"/>
      <c r="BZ21" s="177"/>
      <c r="CA21" s="177"/>
      <c r="CB21" s="177"/>
      <c r="CC21" s="177"/>
      <c r="CD21" s="177"/>
      <c r="CE21" s="177"/>
      <c r="CF21" s="177"/>
      <c r="CG21" s="177"/>
      <c r="CH21" s="177"/>
      <c r="CR21" s="177"/>
      <c r="CS21" s="177"/>
      <c r="CT21" s="177"/>
      <c r="CU21" s="177"/>
      <c r="CV21" s="177"/>
      <c r="CW21" s="177"/>
      <c r="CX21" s="177"/>
      <c r="CY21" s="177"/>
      <c r="CZ21" s="177"/>
      <c r="DA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row>
    <row r="22" spans="1:214" ht="13.5">
      <c r="A22" s="95">
        <v>20</v>
      </c>
      <c r="B22" s="189">
        <f t="shared" si="0"/>
      </c>
      <c r="C22" s="76"/>
      <c r="D22" s="185">
        <f t="shared" si="5"/>
      </c>
      <c r="E22" s="265">
        <f t="shared" si="1"/>
      </c>
      <c r="F22" s="175"/>
      <c r="G22" s="180">
        <f t="shared" si="2"/>
      </c>
      <c r="H22" s="180">
        <f t="shared" si="3"/>
      </c>
      <c r="I22" s="83">
        <f t="shared" si="6"/>
      </c>
      <c r="J22" s="265">
        <f t="shared" si="4"/>
      </c>
      <c r="L22" s="85"/>
      <c r="M22" s="86"/>
      <c r="O22">
        <v>20</v>
      </c>
      <c r="P22" s="182"/>
      <c r="Q22" s="182"/>
      <c r="AL22" s="177"/>
      <c r="AM22" s="177"/>
      <c r="AN22" s="177"/>
      <c r="AP22" s="177"/>
      <c r="AQ22" s="177"/>
      <c r="BQ22" s="177"/>
      <c r="BU22" s="177"/>
      <c r="BY22" s="177"/>
      <c r="BZ22" s="177"/>
      <c r="CA22" s="177"/>
      <c r="CB22" s="177"/>
      <c r="CC22" s="177"/>
      <c r="CD22" s="177"/>
      <c r="CE22" s="177"/>
      <c r="CF22" s="177"/>
      <c r="CG22" s="177"/>
      <c r="CH22" s="177"/>
      <c r="CR22" s="177"/>
      <c r="CS22" s="177"/>
      <c r="CT22" s="177"/>
      <c r="CU22" s="177"/>
      <c r="CV22" s="177"/>
      <c r="CW22" s="177"/>
      <c r="CX22" s="177"/>
      <c r="CY22" s="177"/>
      <c r="CZ22" s="177"/>
      <c r="DA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row>
    <row r="23" spans="1:214" ht="13.5">
      <c r="A23" s="95">
        <v>21</v>
      </c>
      <c r="B23" s="189">
        <f t="shared" si="0"/>
      </c>
      <c r="C23" s="76"/>
      <c r="D23" s="185">
        <f t="shared" si="5"/>
      </c>
      <c r="E23" s="265">
        <f t="shared" si="1"/>
      </c>
      <c r="F23" s="175"/>
      <c r="G23" s="180">
        <f t="shared" si="2"/>
      </c>
      <c r="H23" s="180">
        <f t="shared" si="3"/>
      </c>
      <c r="I23" s="83">
        <f t="shared" si="6"/>
      </c>
      <c r="J23" s="265">
        <f t="shared" si="4"/>
      </c>
      <c r="O23">
        <v>21</v>
      </c>
      <c r="P23" s="175"/>
      <c r="Q23" s="182"/>
      <c r="AL23" s="177"/>
      <c r="AM23" s="177"/>
      <c r="BO23" s="177"/>
      <c r="BP23" s="177"/>
      <c r="BQ23" s="177"/>
      <c r="BR23" s="177"/>
      <c r="BS23" s="177"/>
      <c r="BT23" s="177"/>
      <c r="BY23" s="177"/>
      <c r="BZ23" s="177"/>
      <c r="CA23" s="177"/>
      <c r="CB23" s="177"/>
      <c r="CC23" s="177"/>
      <c r="CD23" s="177"/>
      <c r="CE23" s="177"/>
      <c r="CF23" s="177"/>
      <c r="CG23" s="177"/>
      <c r="CH23" s="177"/>
      <c r="CR23" s="177"/>
      <c r="CS23" s="177"/>
      <c r="CT23" s="177"/>
      <c r="CU23" s="177"/>
      <c r="CV23" s="177"/>
      <c r="CW23" s="177"/>
      <c r="CX23" s="177"/>
      <c r="CY23" s="177"/>
      <c r="CZ23" s="177"/>
      <c r="DA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row>
    <row r="24" spans="1:214" ht="13.5">
      <c r="A24" s="95">
        <v>22</v>
      </c>
      <c r="B24" s="189">
        <f t="shared" si="0"/>
      </c>
      <c r="C24" s="76"/>
      <c r="D24" s="185">
        <f t="shared" si="5"/>
      </c>
      <c r="E24" s="265">
        <f t="shared" si="1"/>
      </c>
      <c r="F24" s="175"/>
      <c r="G24" s="180">
        <f t="shared" si="2"/>
      </c>
      <c r="H24" s="180">
        <f t="shared" si="3"/>
      </c>
      <c r="I24" s="83">
        <f t="shared" si="6"/>
      </c>
      <c r="J24" s="265">
        <f t="shared" si="4"/>
      </c>
      <c r="O24">
        <v>22</v>
      </c>
      <c r="P24" s="175"/>
      <c r="Q24" s="182"/>
      <c r="BO24" s="177"/>
      <c r="BP24" s="177"/>
      <c r="BQ24" s="177"/>
      <c r="BR24" s="177"/>
      <c r="BY24" s="177"/>
      <c r="BZ24" s="177"/>
      <c r="CA24" s="177"/>
      <c r="CB24" s="177"/>
      <c r="CC24" s="177"/>
      <c r="CD24" s="177"/>
      <c r="CE24" s="177"/>
      <c r="CF24" s="177"/>
      <c r="CG24" s="177"/>
      <c r="CH24" s="177"/>
      <c r="CR24" s="177"/>
      <c r="CS24" s="177"/>
      <c r="CT24" s="177"/>
      <c r="CU24" s="177"/>
      <c r="CV24" s="177"/>
      <c r="CW24" s="177"/>
      <c r="CX24" s="177"/>
      <c r="CY24" s="177"/>
      <c r="CZ24" s="177"/>
      <c r="DA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row>
    <row r="25" spans="1:214" ht="13.5">
      <c r="A25" s="95">
        <v>23</v>
      </c>
      <c r="B25" s="189">
        <f t="shared" si="0"/>
      </c>
      <c r="C25" s="76"/>
      <c r="D25" s="185">
        <f t="shared" si="5"/>
      </c>
      <c r="E25" s="265">
        <f t="shared" si="1"/>
      </c>
      <c r="F25" s="175"/>
      <c r="G25" s="180">
        <f t="shared" si="2"/>
      </c>
      <c r="H25" s="180">
        <f t="shared" si="3"/>
      </c>
      <c r="I25" s="83">
        <f t="shared" si="6"/>
      </c>
      <c r="J25" s="265">
        <f t="shared" si="4"/>
      </c>
      <c r="L25" s="167" t="s">
        <v>107</v>
      </c>
      <c r="M25" s="93">
        <v>1</v>
      </c>
      <c r="O25">
        <v>23</v>
      </c>
      <c r="P25" s="175"/>
      <c r="Q25" s="182"/>
      <c r="BY25" s="177"/>
      <c r="BZ25" s="177"/>
      <c r="CA25" s="177"/>
      <c r="CB25" s="177"/>
      <c r="CC25" s="177"/>
      <c r="CD25" s="177"/>
      <c r="CE25" s="177"/>
      <c r="CF25" s="177"/>
      <c r="CG25" s="177"/>
      <c r="CH25" s="177"/>
      <c r="CR25" s="177"/>
      <c r="CS25" s="177"/>
      <c r="CT25" s="177"/>
      <c r="CU25" s="177"/>
      <c r="CV25" s="177"/>
      <c r="CW25" s="177"/>
      <c r="CX25" s="177"/>
      <c r="CY25" s="177"/>
      <c r="CZ25" s="177"/>
      <c r="DA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row>
    <row r="26" spans="1:214" ht="13.5">
      <c r="A26" s="95">
        <v>24</v>
      </c>
      <c r="B26" s="189">
        <f t="shared" si="0"/>
      </c>
      <c r="C26" s="76"/>
      <c r="D26" s="185">
        <f t="shared" si="5"/>
      </c>
      <c r="E26" s="265">
        <f t="shared" si="1"/>
      </c>
      <c r="F26" s="175"/>
      <c r="G26" s="180">
        <f t="shared" si="2"/>
      </c>
      <c r="H26" s="180">
        <f t="shared" si="3"/>
      </c>
      <c r="I26" s="83">
        <f t="shared" si="6"/>
      </c>
      <c r="J26" s="265">
        <f t="shared" si="4"/>
      </c>
      <c r="L26" s="168" t="s">
        <v>108</v>
      </c>
      <c r="M26" s="84">
        <v>2</v>
      </c>
      <c r="O26">
        <v>24</v>
      </c>
      <c r="P26" s="175"/>
      <c r="Q26" s="182"/>
      <c r="R26" s="177" t="s">
        <v>94</v>
      </c>
      <c r="S26" s="177" t="s">
        <v>94</v>
      </c>
      <c r="T26" s="177" t="s">
        <v>94</v>
      </c>
      <c r="V26" s="177" t="s">
        <v>94</v>
      </c>
      <c r="W26" s="177" t="s">
        <v>94</v>
      </c>
      <c r="BY26" s="177"/>
      <c r="BZ26" s="177"/>
      <c r="CA26" s="177"/>
      <c r="CB26" s="177"/>
      <c r="CC26" s="177"/>
      <c r="CD26" s="177"/>
      <c r="CE26" s="177"/>
      <c r="CF26" s="177"/>
      <c r="CG26" s="177"/>
      <c r="CH26" s="177"/>
      <c r="CR26" s="177"/>
      <c r="CS26" s="177"/>
      <c r="CT26" s="177"/>
      <c r="CU26" s="177"/>
      <c r="CV26" s="177"/>
      <c r="CW26" s="177"/>
      <c r="CX26" s="177"/>
      <c r="CY26" s="177"/>
      <c r="CZ26" s="177"/>
      <c r="DA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row>
    <row r="27" spans="1:214" ht="13.5">
      <c r="A27" s="95">
        <v>25</v>
      </c>
      <c r="B27" s="189">
        <f t="shared" si="0"/>
      </c>
      <c r="C27" s="76"/>
      <c r="D27" s="186">
        <f t="shared" si="5"/>
      </c>
      <c r="E27" s="266">
        <f t="shared" si="1"/>
      </c>
      <c r="F27" s="175"/>
      <c r="G27" s="180">
        <f aca="true" t="shared" si="7" ref="G27:G38">IF(I27="","",ROW())</f>
      </c>
      <c r="H27" s="180">
        <f aca="true" t="shared" si="8" ref="H27:H38">IF(G27="","",RANK(G27,$G$3:$G$38,1))</f>
      </c>
      <c r="I27" s="83">
        <f t="shared" si="6"/>
      </c>
      <c r="J27" s="265">
        <f t="shared" si="4"/>
      </c>
      <c r="L27" s="168" t="s">
        <v>109</v>
      </c>
      <c r="M27" s="84">
        <v>3</v>
      </c>
      <c r="O27">
        <v>25</v>
      </c>
      <c r="P27" s="175"/>
      <c r="Q27" s="182"/>
      <c r="R27" s="177" t="s">
        <v>94</v>
      </c>
      <c r="S27" s="177" t="s">
        <v>94</v>
      </c>
      <c r="T27" s="177" t="s">
        <v>94</v>
      </c>
      <c r="V27" s="177" t="s">
        <v>94</v>
      </c>
      <c r="W27" s="177" t="s">
        <v>94</v>
      </c>
      <c r="BY27" s="177"/>
      <c r="BZ27" s="177"/>
      <c r="CA27" s="177"/>
      <c r="CB27" s="177"/>
      <c r="CC27" s="177"/>
      <c r="CD27" s="177"/>
      <c r="CE27" s="177"/>
      <c r="CF27" s="177"/>
      <c r="CG27" s="177"/>
      <c r="CH27" s="177"/>
      <c r="CR27" s="177"/>
      <c r="CS27" s="177"/>
      <c r="CT27" s="177"/>
      <c r="CU27" s="177"/>
      <c r="CV27" s="177"/>
      <c r="CW27" s="177"/>
      <c r="CX27" s="177"/>
      <c r="CY27" s="177"/>
      <c r="CZ27" s="177"/>
      <c r="DA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row>
    <row r="28" spans="1:214" ht="13.5">
      <c r="A28" s="95">
        <v>26</v>
      </c>
      <c r="B28" s="189">
        <f t="shared" si="0"/>
      </c>
      <c r="C28" s="76"/>
      <c r="D28" s="192"/>
      <c r="E28" s="175"/>
      <c r="F28" s="151"/>
      <c r="G28" s="180">
        <f t="shared" si="7"/>
      </c>
      <c r="H28" s="180">
        <f t="shared" si="8"/>
      </c>
      <c r="I28" s="83">
        <f t="shared" si="6"/>
      </c>
      <c r="J28" s="265">
        <f t="shared" si="4"/>
      </c>
      <c r="L28" s="250" t="s">
        <v>110</v>
      </c>
      <c r="M28" s="86">
        <v>4</v>
      </c>
      <c r="O28">
        <v>26</v>
      </c>
      <c r="P28" s="175"/>
      <c r="Q28" s="182"/>
      <c r="R28" s="177" t="s">
        <v>94</v>
      </c>
      <c r="S28" s="177" t="s">
        <v>94</v>
      </c>
      <c r="T28" s="177" t="s">
        <v>94</v>
      </c>
      <c r="V28" s="177" t="s">
        <v>94</v>
      </c>
      <c r="W28" s="177" t="s">
        <v>94</v>
      </c>
      <c r="BY28" s="177"/>
      <c r="BZ28" s="177"/>
      <c r="CA28" s="177"/>
      <c r="CB28" s="177"/>
      <c r="CC28" s="177"/>
      <c r="CD28" s="177"/>
      <c r="CE28" s="177"/>
      <c r="CF28" s="177"/>
      <c r="CG28" s="177"/>
      <c r="CH28" s="177"/>
      <c r="CR28" s="177"/>
      <c r="CS28" s="177"/>
      <c r="CT28" s="177"/>
      <c r="CU28" s="177"/>
      <c r="CV28" s="177"/>
      <c r="CW28" s="177"/>
      <c r="CX28" s="177"/>
      <c r="CY28" s="177"/>
      <c r="CZ28" s="177"/>
      <c r="DA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row>
    <row r="29" spans="1:214" ht="13.5">
      <c r="A29" s="95">
        <v>27</v>
      </c>
      <c r="B29" s="189">
        <f t="shared" si="0"/>
      </c>
      <c r="C29" s="76"/>
      <c r="D29" s="192"/>
      <c r="E29" s="175"/>
      <c r="F29" s="151"/>
      <c r="G29" s="180">
        <f t="shared" si="7"/>
      </c>
      <c r="H29" s="180">
        <f t="shared" si="8"/>
      </c>
      <c r="I29" s="83">
        <f t="shared" si="6"/>
      </c>
      <c r="J29" s="265">
        <f t="shared" si="4"/>
      </c>
      <c r="K29" s="75"/>
      <c r="O29">
        <v>27</v>
      </c>
      <c r="P29" s="175"/>
      <c r="Q29" s="182"/>
      <c r="R29" s="177" t="s">
        <v>94</v>
      </c>
      <c r="S29" s="177" t="s">
        <v>94</v>
      </c>
      <c r="T29" s="177" t="s">
        <v>94</v>
      </c>
      <c r="V29" s="177" t="s">
        <v>94</v>
      </c>
      <c r="W29" s="177" t="s">
        <v>94</v>
      </c>
      <c r="BY29" s="177"/>
      <c r="BZ29" s="177"/>
      <c r="CA29" s="177"/>
      <c r="CB29" s="177"/>
      <c r="CC29" s="177"/>
      <c r="CD29" s="177"/>
      <c r="CE29" s="177"/>
      <c r="CF29" s="177"/>
      <c r="CG29" s="177"/>
      <c r="CR29" s="177"/>
      <c r="CS29" s="177"/>
      <c r="CT29" s="177"/>
      <c r="CU29" s="177"/>
      <c r="CV29" s="177"/>
      <c r="CW29" s="177"/>
      <c r="CX29" s="177"/>
      <c r="CY29" s="177"/>
      <c r="CZ29" s="177"/>
      <c r="DA29" s="177"/>
      <c r="DC29" s="177"/>
      <c r="DD29" s="177"/>
      <c r="DE29" s="177"/>
      <c r="DF29" s="177"/>
      <c r="DG29" s="177"/>
      <c r="DH29" s="177"/>
      <c r="DI29" s="177"/>
      <c r="DJ29" s="177"/>
      <c r="DK29" s="177"/>
      <c r="DL29" s="177"/>
      <c r="DM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row>
    <row r="30" spans="1:214" ht="13.5">
      <c r="A30" s="95">
        <v>28</v>
      </c>
      <c r="B30" s="189">
        <f t="shared" si="0"/>
      </c>
      <c r="C30" s="76"/>
      <c r="D30" s="192"/>
      <c r="E30" s="175"/>
      <c r="F30" s="180"/>
      <c r="G30" s="180">
        <f t="shared" si="7"/>
      </c>
      <c r="H30" s="180">
        <f t="shared" si="8"/>
      </c>
      <c r="I30" s="83">
        <f t="shared" si="6"/>
      </c>
      <c r="J30" s="265">
        <f t="shared" si="4"/>
      </c>
      <c r="K30" s="75"/>
      <c r="O30">
        <v>28</v>
      </c>
      <c r="P30" s="175"/>
      <c r="Q30" s="182"/>
      <c r="R30" s="177" t="s">
        <v>94</v>
      </c>
      <c r="S30" s="177" t="s">
        <v>94</v>
      </c>
      <c r="T30" s="177" t="s">
        <v>94</v>
      </c>
      <c r="V30" s="177" t="s">
        <v>94</v>
      </c>
      <c r="W30" s="177" t="s">
        <v>94</v>
      </c>
      <c r="BY30" s="177"/>
      <c r="BZ30" s="177"/>
      <c r="CA30" s="177"/>
      <c r="CB30" s="177"/>
      <c r="CC30" s="177"/>
      <c r="CD30" s="177"/>
      <c r="CE30" s="177"/>
      <c r="CF30" s="177"/>
      <c r="CG30" s="177"/>
      <c r="CR30" s="177"/>
      <c r="CS30" s="177"/>
      <c r="CT30" s="177"/>
      <c r="CU30" s="177"/>
      <c r="CV30" s="177"/>
      <c r="CW30" s="177"/>
      <c r="CX30" s="177"/>
      <c r="CY30" s="177"/>
      <c r="CZ30" s="177"/>
      <c r="DA30" s="177"/>
      <c r="DC30" s="177"/>
      <c r="DD30" s="177"/>
      <c r="DE30" s="177"/>
      <c r="DF30" s="177"/>
      <c r="DG30" s="177"/>
      <c r="DH30" s="177"/>
      <c r="DI30" s="177"/>
      <c r="DJ30" s="177"/>
      <c r="DK30" s="177"/>
      <c r="DL30" s="177"/>
      <c r="DM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row>
    <row r="31" spans="1:214" ht="13.5">
      <c r="A31" s="95">
        <v>29</v>
      </c>
      <c r="B31" s="189">
        <f t="shared" si="0"/>
      </c>
      <c r="C31" s="76"/>
      <c r="D31" s="192"/>
      <c r="E31" s="175"/>
      <c r="F31" s="182"/>
      <c r="G31" s="180">
        <f t="shared" si="7"/>
      </c>
      <c r="H31" s="180">
        <f t="shared" si="8"/>
      </c>
      <c r="I31" s="83">
        <f t="shared" si="6"/>
      </c>
      <c r="J31" s="265">
        <f t="shared" si="4"/>
      </c>
      <c r="O31">
        <v>29</v>
      </c>
      <c r="P31" s="175"/>
      <c r="Q31" s="182"/>
      <c r="R31" s="177" t="s">
        <v>94</v>
      </c>
      <c r="S31" s="177" t="s">
        <v>94</v>
      </c>
      <c r="T31" s="177" t="s">
        <v>94</v>
      </c>
      <c r="V31" s="177" t="s">
        <v>94</v>
      </c>
      <c r="W31" s="177" t="s">
        <v>94</v>
      </c>
      <c r="BY31" s="177"/>
      <c r="BZ31" s="177"/>
      <c r="CA31" s="177"/>
      <c r="CB31" s="177"/>
      <c r="CC31" s="177"/>
      <c r="CD31" s="177"/>
      <c r="CE31" s="177"/>
      <c r="CF31" s="177"/>
      <c r="CG31" s="177"/>
      <c r="CR31" s="177"/>
      <c r="CS31" s="177"/>
      <c r="CT31" s="177"/>
      <c r="CU31" s="177"/>
      <c r="CV31" s="177"/>
      <c r="CW31" s="177"/>
      <c r="CX31" s="177"/>
      <c r="CY31" s="177"/>
      <c r="CZ31" s="177"/>
      <c r="DA31" s="177"/>
      <c r="DC31" s="177"/>
      <c r="DD31" s="177"/>
      <c r="DE31" s="177"/>
      <c r="DF31" s="177"/>
      <c r="DG31" s="177"/>
      <c r="DH31" s="177"/>
      <c r="DI31" s="177"/>
      <c r="DJ31" s="177"/>
      <c r="DK31" s="177"/>
      <c r="DL31" s="177"/>
      <c r="DM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row>
    <row r="32" spans="1:164" ht="13.5">
      <c r="A32" s="95">
        <v>30</v>
      </c>
      <c r="B32" s="189">
        <f t="shared" si="0"/>
      </c>
      <c r="C32" s="76"/>
      <c r="D32" s="192"/>
      <c r="E32" s="175"/>
      <c r="F32" s="182"/>
      <c r="G32" s="180">
        <f t="shared" si="7"/>
      </c>
      <c r="H32" s="180">
        <f t="shared" si="8"/>
      </c>
      <c r="I32" s="83">
        <f t="shared" si="6"/>
      </c>
      <c r="J32" s="265">
        <f t="shared" si="4"/>
      </c>
      <c r="O32">
        <v>30</v>
      </c>
      <c r="P32" s="175"/>
      <c r="Q32" s="182"/>
      <c r="R32" s="177" t="s">
        <v>94</v>
      </c>
      <c r="S32" s="177" t="s">
        <v>94</v>
      </c>
      <c r="T32" s="177" t="s">
        <v>94</v>
      </c>
      <c r="V32" s="177" t="s">
        <v>94</v>
      </c>
      <c r="W32" s="177" t="s">
        <v>94</v>
      </c>
      <c r="CZ32" s="177"/>
      <c r="DA32" s="177"/>
      <c r="DV32" s="177"/>
      <c r="DW32" s="177"/>
      <c r="DX32" s="177"/>
      <c r="DY32" s="177"/>
      <c r="DZ32" s="177"/>
      <c r="EA32" s="177"/>
      <c r="EB32" s="177"/>
      <c r="EC32" s="177"/>
      <c r="ED32" s="177"/>
      <c r="EE32" s="177"/>
      <c r="FD32" s="177"/>
      <c r="FH32" s="177"/>
    </row>
    <row r="33" spans="1:164" ht="13.5">
      <c r="A33" s="95">
        <v>31</v>
      </c>
      <c r="B33" s="189">
        <f t="shared" si="0"/>
      </c>
      <c r="C33" s="76"/>
      <c r="D33" s="192"/>
      <c r="E33" s="175"/>
      <c r="F33" s="182"/>
      <c r="G33" s="180">
        <f t="shared" si="7"/>
      </c>
      <c r="H33" s="180">
        <f t="shared" si="8"/>
      </c>
      <c r="I33" s="83">
        <f t="shared" si="6"/>
      </c>
      <c r="J33" s="265">
        <f t="shared" si="4"/>
      </c>
      <c r="O33">
        <v>31</v>
      </c>
      <c r="P33" s="175"/>
      <c r="Q33" s="182"/>
      <c r="R33" s="177" t="s">
        <v>94</v>
      </c>
      <c r="S33" s="177" t="s">
        <v>94</v>
      </c>
      <c r="T33" s="177" t="s">
        <v>94</v>
      </c>
      <c r="V33" s="177" t="s">
        <v>94</v>
      </c>
      <c r="W33" s="177" t="s">
        <v>94</v>
      </c>
      <c r="CZ33" s="177"/>
      <c r="DA33" s="177"/>
      <c r="DV33" s="177"/>
      <c r="DW33" s="177"/>
      <c r="DX33" s="177"/>
      <c r="DY33" s="177"/>
      <c r="DZ33" s="177"/>
      <c r="EA33" s="177"/>
      <c r="EB33" s="177"/>
      <c r="EC33" s="177"/>
      <c r="ED33" s="177"/>
      <c r="EE33" s="177"/>
      <c r="FD33" s="177"/>
      <c r="FH33" s="177"/>
    </row>
    <row r="34" spans="1:164" ht="13.5">
      <c r="A34" s="95">
        <v>32</v>
      </c>
      <c r="B34" s="189">
        <f t="shared" si="0"/>
      </c>
      <c r="C34" s="76"/>
      <c r="D34" s="192"/>
      <c r="E34" s="175"/>
      <c r="F34" s="182"/>
      <c r="G34" s="180">
        <f t="shared" si="7"/>
      </c>
      <c r="H34" s="180">
        <f t="shared" si="8"/>
      </c>
      <c r="I34" s="83">
        <f t="shared" si="6"/>
      </c>
      <c r="J34" s="265">
        <f t="shared" si="4"/>
      </c>
      <c r="O34">
        <v>32</v>
      </c>
      <c r="P34" s="175"/>
      <c r="Q34" s="182"/>
      <c r="R34" s="177" t="s">
        <v>94</v>
      </c>
      <c r="S34" s="177" t="s">
        <v>94</v>
      </c>
      <c r="T34" s="177" t="s">
        <v>94</v>
      </c>
      <c r="V34" s="177" t="s">
        <v>94</v>
      </c>
      <c r="W34" s="177" t="s">
        <v>94</v>
      </c>
      <c r="CZ34" s="177"/>
      <c r="DA34" s="177"/>
      <c r="DV34" s="177"/>
      <c r="DW34" s="177"/>
      <c r="DX34" s="177"/>
      <c r="DY34" s="177"/>
      <c r="DZ34" s="177"/>
      <c r="EA34" s="177"/>
      <c r="EB34" s="177"/>
      <c r="EC34" s="177"/>
      <c r="ED34" s="177"/>
      <c r="EE34" s="177"/>
      <c r="FD34" s="177"/>
      <c r="FH34" s="177"/>
    </row>
    <row r="35" spans="1:164" ht="13.5">
      <c r="A35" s="95">
        <v>33</v>
      </c>
      <c r="B35" s="189">
        <f t="shared" si="0"/>
      </c>
      <c r="C35" s="76"/>
      <c r="D35" s="192"/>
      <c r="E35" s="175"/>
      <c r="F35" s="182"/>
      <c r="G35" s="180">
        <f t="shared" si="7"/>
      </c>
      <c r="H35" s="180">
        <f t="shared" si="8"/>
      </c>
      <c r="I35" s="83">
        <f t="shared" si="6"/>
      </c>
      <c r="J35" s="265">
        <f t="shared" si="4"/>
      </c>
      <c r="O35">
        <v>33</v>
      </c>
      <c r="P35" s="175"/>
      <c r="Q35" s="182"/>
      <c r="R35" s="177" t="s">
        <v>94</v>
      </c>
      <c r="S35" s="177" t="s">
        <v>94</v>
      </c>
      <c r="T35" s="177" t="s">
        <v>94</v>
      </c>
      <c r="V35" s="177" t="s">
        <v>94</v>
      </c>
      <c r="W35" s="177" t="s">
        <v>94</v>
      </c>
      <c r="CZ35" s="177"/>
      <c r="DA35" s="177"/>
      <c r="DV35" s="177"/>
      <c r="DW35" s="177"/>
      <c r="DX35" s="177"/>
      <c r="DY35" s="177"/>
      <c r="DZ35" s="177"/>
      <c r="EA35" s="177"/>
      <c r="EB35" s="177"/>
      <c r="EC35" s="177"/>
      <c r="ED35" s="177"/>
      <c r="EE35" s="177"/>
      <c r="FD35" s="177"/>
      <c r="FH35" s="177"/>
    </row>
    <row r="36" spans="1:164" ht="13.5">
      <c r="A36" s="95">
        <v>34</v>
      </c>
      <c r="B36" s="189">
        <f t="shared" si="0"/>
      </c>
      <c r="C36" s="76"/>
      <c r="D36" s="192"/>
      <c r="E36" s="175"/>
      <c r="F36" s="183"/>
      <c r="G36" s="180">
        <f t="shared" si="7"/>
      </c>
      <c r="H36" s="180">
        <f t="shared" si="8"/>
      </c>
      <c r="I36" s="83">
        <f t="shared" si="6"/>
      </c>
      <c r="J36" s="265">
        <f t="shared" si="4"/>
      </c>
      <c r="O36">
        <v>34</v>
      </c>
      <c r="P36" s="175"/>
      <c r="Q36" s="182"/>
      <c r="R36" s="177" t="s">
        <v>94</v>
      </c>
      <c r="S36" s="177" t="s">
        <v>94</v>
      </c>
      <c r="T36" s="177" t="s">
        <v>94</v>
      </c>
      <c r="V36" s="177" t="s">
        <v>94</v>
      </c>
      <c r="W36" s="177" t="s">
        <v>94</v>
      </c>
      <c r="CZ36" s="177"/>
      <c r="DA36" s="177"/>
      <c r="DV36" s="177"/>
      <c r="DW36" s="177"/>
      <c r="DX36" s="177"/>
      <c r="DY36" s="177"/>
      <c r="DZ36" s="177"/>
      <c r="EA36" s="177"/>
      <c r="EB36" s="177"/>
      <c r="EC36" s="177"/>
      <c r="ED36" s="177"/>
      <c r="EE36" s="177"/>
      <c r="FD36" s="177"/>
      <c r="FH36" s="177"/>
    </row>
    <row r="37" spans="1:217" ht="13.5">
      <c r="A37" s="95">
        <v>35</v>
      </c>
      <c r="B37" s="189">
        <f t="shared" si="0"/>
      </c>
      <c r="C37" s="76"/>
      <c r="D37" s="192"/>
      <c r="E37" s="175"/>
      <c r="F37" s="182"/>
      <c r="G37" s="180">
        <f t="shared" si="7"/>
      </c>
      <c r="H37" s="180">
        <f t="shared" si="8"/>
      </c>
      <c r="I37" s="83">
        <f t="shared" si="6"/>
      </c>
      <c r="J37" s="265">
        <f t="shared" si="4"/>
      </c>
      <c r="O37">
        <v>35</v>
      </c>
      <c r="P37" s="175"/>
      <c r="Q37" s="182"/>
      <c r="R37" s="177" t="s">
        <v>94</v>
      </c>
      <c r="S37" s="177" t="s">
        <v>94</v>
      </c>
      <c r="T37" s="177" t="s">
        <v>94</v>
      </c>
      <c r="V37" s="177" t="s">
        <v>94</v>
      </c>
      <c r="W37" s="177" t="s">
        <v>94</v>
      </c>
      <c r="CZ37" s="177"/>
      <c r="DA37" s="177"/>
      <c r="DV37" s="177"/>
      <c r="DW37" s="177"/>
      <c r="DX37" s="177"/>
      <c r="DY37" s="177"/>
      <c r="DZ37" s="177"/>
      <c r="EA37" s="177"/>
      <c r="EB37" s="177"/>
      <c r="EC37" s="177"/>
      <c r="ED37" s="177"/>
      <c r="EE37" s="177"/>
      <c r="FD37" s="177"/>
      <c r="FH37" s="177"/>
    </row>
    <row r="38" spans="1:217" ht="13.5">
      <c r="A38" s="190">
        <v>36</v>
      </c>
      <c r="B38" s="191">
        <f t="shared" si="0"/>
      </c>
      <c r="C38" s="76"/>
      <c r="D38" s="192"/>
      <c r="E38" s="175"/>
      <c r="F38" s="182"/>
      <c r="G38" s="180">
        <f t="shared" si="7"/>
      </c>
      <c r="H38" s="180">
        <f t="shared" si="8"/>
      </c>
      <c r="I38" s="85">
        <f t="shared" si="6"/>
      </c>
      <c r="J38" s="266">
        <f t="shared" si="4"/>
      </c>
      <c r="O38">
        <v>36</v>
      </c>
      <c r="P38" s="175"/>
      <c r="Q38" s="182"/>
      <c r="R38" s="177" t="s">
        <v>94</v>
      </c>
      <c r="S38" s="177" t="s">
        <v>94</v>
      </c>
      <c r="T38" s="177" t="s">
        <v>94</v>
      </c>
      <c r="V38" s="177" t="s">
        <v>94</v>
      </c>
      <c r="W38" s="177" t="s">
        <v>94</v>
      </c>
      <c r="CZ38" s="177"/>
      <c r="DA38" s="177"/>
      <c r="DV38" s="177"/>
      <c r="DW38" s="177"/>
      <c r="DX38" s="177"/>
      <c r="DY38" s="177"/>
      <c r="DZ38" s="177"/>
      <c r="EA38" s="177"/>
      <c r="EB38" s="177"/>
      <c r="EC38" s="177"/>
      <c r="ED38" s="177"/>
      <c r="EE38" s="177"/>
      <c r="FD38" s="177"/>
      <c r="FH38" s="177"/>
    </row>
    <row r="39" spans="1:217" ht="13.5">
      <c r="A39" s="174"/>
      <c r="B39" s="76"/>
      <c r="C39" s="76"/>
      <c r="E39" s="151"/>
      <c r="F39" s="182"/>
      <c r="G39" s="151"/>
      <c r="H39" s="151"/>
      <c r="J39" s="151"/>
      <c r="R39" s="177" t="s">
        <v>94</v>
      </c>
      <c r="S39" s="177" t="s">
        <v>94</v>
      </c>
      <c r="FH39" s="177" t="s">
        <v>94</v>
      </c>
    </row>
    <row r="40" spans="1:217" ht="13.5">
      <c r="A40" s="174"/>
      <c r="B40" s="76"/>
      <c r="C40" s="76"/>
      <c r="D40" t="s">
        <v>66</v>
      </c>
      <c r="E40" s="151"/>
      <c r="F40" s="182"/>
      <c r="G40" s="151"/>
      <c r="H40" s="151"/>
      <c r="I40" t="s">
        <v>66</v>
      </c>
      <c r="J40" s="151"/>
      <c r="FH40" s="177" t="s">
        <v>94</v>
      </c>
    </row>
    <row r="41" spans="1:217" ht="13.5">
      <c r="A41" s="174"/>
      <c r="B41" s="76"/>
      <c r="C41" s="76"/>
      <c r="D41" s="81">
        <f>IF(MAX($H$41:$H$76)&gt;=$A3,VLOOKUP($A3,$H$41:$J$76,2,FALSE),"")</f>
      </c>
      <c r="E41" s="184">
        <f>IF(MAX($H$41:$H$76)&gt;=$A3,VLOOKUP($A3,$H$41:$J$76,3,FALSE),"")</f>
      </c>
      <c r="F41" s="182"/>
      <c r="G41" s="180">
        <f aca="true" t="shared" si="9" ref="G41:G63">IF(I41="","",ROW())</f>
      </c>
      <c r="H41" s="180">
        <f aca="true" t="shared" si="10" ref="H41:H75">IF(G41="","",RANK(G41,$G$41:$G$76,1))</f>
      </c>
      <c r="I41" s="81">
        <f aca="true" t="shared" si="11" ref="I41:I76">IF($J41="","",$B3)</f>
      </c>
      <c r="J41" s="176">
        <f aca="true" t="shared" si="12" ref="J41:J76">IF(VLOOKUP($A3,種目CD,$B$2+6,FALSE)="","",VLOOKUP($A3,種目CD,$B$2+6,FALSE))</f>
      </c>
    </row>
    <row r="42" spans="1:217" ht="13.5">
      <c r="A42" s="174"/>
      <c r="B42" s="76"/>
      <c r="C42" s="76"/>
      <c r="D42" s="53">
        <f aca="true" t="shared" si="13" ref="D42:D63">IF(MAX($H$41:$H$76)&gt;=$A4,VLOOKUP($A4,$H$41:$J$76,2,FALSE),"")</f>
      </c>
      <c r="E42" s="153">
        <f aca="true" t="shared" si="14" ref="E42:E63">IF(MAX($H$41:$H$76)&gt;=$A4,VLOOKUP($A4,$H$41:$J$76,3,FALSE),"")</f>
      </c>
      <c r="F42" s="182"/>
      <c r="G42" s="180">
        <f t="shared" si="9"/>
      </c>
      <c r="H42" s="180">
        <f t="shared" si="10"/>
      </c>
      <c r="I42" s="53">
        <f t="shared" si="11"/>
      </c>
      <c r="J42" s="265">
        <f t="shared" si="12"/>
      </c>
    </row>
    <row r="43" spans="1:43" ht="13.5">
      <c r="A43" s="174"/>
      <c r="B43" s="76"/>
      <c r="C43" s="76"/>
      <c r="D43" s="53">
        <f t="shared" si="13"/>
      </c>
      <c r="E43" s="153">
        <f t="shared" si="14"/>
      </c>
      <c r="F43" s="182"/>
      <c r="G43" s="180">
        <f t="shared" si="9"/>
      </c>
      <c r="H43" s="180">
        <f t="shared" si="10"/>
      </c>
      <c r="I43" s="53">
        <f t="shared" si="11"/>
      </c>
      <c r="J43" s="265">
        <f t="shared" si="12"/>
      </c>
    </row>
    <row r="44" spans="1:43" ht="13.5">
      <c r="A44" s="174"/>
      <c r="B44" s="76"/>
      <c r="C44" s="76"/>
      <c r="D44" s="53">
        <f t="shared" si="13"/>
      </c>
      <c r="E44" s="153">
        <f t="shared" si="14"/>
      </c>
      <c r="F44" s="182"/>
      <c r="G44" s="180">
        <f t="shared" si="9"/>
      </c>
      <c r="H44" s="180">
        <f t="shared" si="10"/>
      </c>
      <c r="I44" s="53">
        <f t="shared" si="11"/>
      </c>
      <c r="J44" s="265">
        <f t="shared" si="12"/>
      </c>
    </row>
    <row r="45" spans="1:43" ht="13.5">
      <c r="A45" s="174"/>
      <c r="B45" s="76"/>
      <c r="C45" s="76"/>
      <c r="D45" s="53">
        <f t="shared" si="13"/>
      </c>
      <c r="E45" s="153">
        <f t="shared" si="14"/>
      </c>
      <c r="F45" s="181"/>
      <c r="G45" s="180">
        <f t="shared" si="9"/>
      </c>
      <c r="H45" s="180">
        <f t="shared" si="10"/>
      </c>
      <c r="I45" s="53">
        <f t="shared" si="11"/>
      </c>
      <c r="J45" s="265">
        <f t="shared" si="12"/>
      </c>
    </row>
    <row r="46" spans="1:43" ht="13.5">
      <c r="A46" s="174"/>
      <c r="B46" s="76"/>
      <c r="C46" s="76"/>
      <c r="D46" s="53">
        <f t="shared" si="13"/>
      </c>
      <c r="E46" s="153">
        <f t="shared" si="14"/>
      </c>
      <c r="F46" s="181"/>
      <c r="G46" s="180">
        <f t="shared" si="9"/>
      </c>
      <c r="H46" s="180">
        <f t="shared" si="10"/>
      </c>
      <c r="I46" s="53">
        <f t="shared" si="11"/>
      </c>
      <c r="J46" s="265">
        <f t="shared" si="12"/>
      </c>
    </row>
    <row r="47" spans="1:10" ht="13.5">
      <c r="A47" s="174"/>
      <c r="B47" s="76"/>
      <c r="C47" s="76"/>
      <c r="D47" s="83">
        <f t="shared" si="13"/>
      </c>
      <c r="E47" s="172">
        <f t="shared" si="14"/>
      </c>
      <c r="F47" s="181"/>
      <c r="G47" s="180">
        <f t="shared" si="9"/>
      </c>
      <c r="H47" s="180">
        <f t="shared" si="10"/>
      </c>
      <c r="I47" s="83">
        <f t="shared" si="11"/>
      </c>
      <c r="J47" s="265">
        <f t="shared" si="12"/>
      </c>
    </row>
    <row r="48" spans="1:10" ht="13.5">
      <c r="A48" s="174"/>
      <c r="B48" s="76"/>
      <c r="C48" s="76"/>
      <c r="D48" s="83">
        <f t="shared" si="13"/>
      </c>
      <c r="E48" s="153">
        <f t="shared" si="14"/>
      </c>
      <c r="F48" s="181"/>
      <c r="G48" s="180">
        <f t="shared" si="9"/>
      </c>
      <c r="H48" s="180">
        <f t="shared" si="10"/>
      </c>
      <c r="I48" s="83">
        <f t="shared" si="11"/>
      </c>
      <c r="J48" s="265">
        <f t="shared" si="12"/>
      </c>
    </row>
    <row r="49" spans="1:10" ht="13.5">
      <c r="A49" s="174"/>
      <c r="B49" s="76"/>
      <c r="C49" s="76"/>
      <c r="D49" s="83">
        <f t="shared" si="13"/>
      </c>
      <c r="E49" s="153">
        <f t="shared" si="14"/>
      </c>
      <c r="F49" s="181"/>
      <c r="G49" s="180">
        <f t="shared" si="9"/>
      </c>
      <c r="H49" s="180">
        <f t="shared" si="10"/>
      </c>
      <c r="I49" s="83">
        <f t="shared" si="11"/>
      </c>
      <c r="J49" s="265">
        <f t="shared" si="12"/>
      </c>
    </row>
    <row r="50" spans="1:10" ht="13.5">
      <c r="A50" s="174"/>
      <c r="B50" s="76"/>
      <c r="C50" s="76"/>
      <c r="D50" s="83">
        <f t="shared" si="13"/>
      </c>
      <c r="E50" s="153">
        <f t="shared" si="14"/>
      </c>
      <c r="F50" s="181"/>
      <c r="G50" s="180">
        <f t="shared" si="9"/>
      </c>
      <c r="H50" s="180">
        <f t="shared" si="10"/>
      </c>
      <c r="I50" s="83">
        <f t="shared" si="11"/>
      </c>
      <c r="J50" s="265">
        <f t="shared" si="12"/>
      </c>
    </row>
    <row r="51" spans="1:10" ht="13.5">
      <c r="A51" s="174"/>
      <c r="B51" s="76"/>
      <c r="C51" s="76"/>
      <c r="D51" s="53">
        <f t="shared" si="13"/>
      </c>
      <c r="E51" s="153">
        <f t="shared" si="14"/>
      </c>
      <c r="F51" s="181"/>
      <c r="G51" s="180">
        <f t="shared" si="9"/>
      </c>
      <c r="H51" s="180">
        <f t="shared" si="10"/>
      </c>
      <c r="I51" s="53">
        <f t="shared" si="11"/>
      </c>
      <c r="J51" s="265">
        <f t="shared" si="12"/>
      </c>
    </row>
    <row r="52" spans="1:10" ht="13.5">
      <c r="A52" s="174"/>
      <c r="B52" s="76"/>
      <c r="C52" s="76"/>
      <c r="D52" s="53">
        <f t="shared" si="13"/>
      </c>
      <c r="E52" s="153">
        <f t="shared" si="14"/>
      </c>
      <c r="F52" s="181"/>
      <c r="G52" s="180">
        <f t="shared" si="9"/>
      </c>
      <c r="H52" s="180">
        <f t="shared" si="10"/>
      </c>
      <c r="I52" s="53">
        <f t="shared" si="11"/>
      </c>
      <c r="J52" s="265">
        <f t="shared" si="12"/>
      </c>
    </row>
    <row r="53" spans="3:10" ht="13.5">
      <c r="C53" s="76"/>
      <c r="D53" s="53">
        <f t="shared" si="13"/>
      </c>
      <c r="E53" s="153">
        <f t="shared" si="14"/>
      </c>
      <c r="G53" s="180">
        <f t="shared" si="9"/>
      </c>
      <c r="H53" s="180">
        <f t="shared" si="10"/>
      </c>
      <c r="I53" s="53">
        <f t="shared" si="11"/>
      </c>
      <c r="J53" s="265">
        <f t="shared" si="12"/>
      </c>
    </row>
    <row r="54" spans="3:10" ht="13.5">
      <c r="C54" s="76"/>
      <c r="D54" s="185">
        <f t="shared" si="13"/>
      </c>
      <c r="E54" s="153">
        <f t="shared" si="14"/>
      </c>
      <c r="G54" s="180">
        <f t="shared" si="9"/>
      </c>
      <c r="H54" s="180">
        <f t="shared" si="10"/>
      </c>
      <c r="I54" s="83">
        <f t="shared" si="11"/>
      </c>
      <c r="J54" s="265">
        <f t="shared" si="12"/>
      </c>
    </row>
    <row r="55" spans="3:10" ht="13.5">
      <c r="C55" s="76"/>
      <c r="D55" s="185">
        <f t="shared" si="13"/>
      </c>
      <c r="E55" s="153">
        <f t="shared" si="14"/>
      </c>
      <c r="G55" s="180">
        <f t="shared" si="9"/>
      </c>
      <c r="H55" s="180">
        <f t="shared" si="10"/>
      </c>
      <c r="I55" s="83">
        <f t="shared" si="11"/>
      </c>
      <c r="J55" s="265">
        <f t="shared" si="12"/>
      </c>
    </row>
    <row r="56" spans="3:10" ht="13.5">
      <c r="C56" s="76"/>
      <c r="D56" s="185">
        <f t="shared" si="13"/>
      </c>
      <c r="E56" s="82">
        <f t="shared" si="14"/>
      </c>
      <c r="G56" s="180">
        <f t="shared" si="9"/>
      </c>
      <c r="H56" s="180">
        <f t="shared" si="10"/>
      </c>
      <c r="I56" s="83">
        <f t="shared" si="11"/>
      </c>
      <c r="J56" s="265">
        <f t="shared" si="12"/>
      </c>
    </row>
    <row r="57" spans="3:10" ht="13.5">
      <c r="C57" s="76"/>
      <c r="D57" s="185">
        <f t="shared" si="13"/>
      </c>
      <c r="E57" s="82">
        <f t="shared" si="14"/>
      </c>
      <c r="G57" s="180">
        <f t="shared" si="9"/>
      </c>
      <c r="H57" s="180">
        <f t="shared" si="10"/>
      </c>
      <c r="I57" s="83">
        <f t="shared" si="11"/>
      </c>
      <c r="J57" s="265">
        <f t="shared" si="12"/>
      </c>
    </row>
    <row r="58" spans="3:10" ht="13.5">
      <c r="C58" s="76"/>
      <c r="D58" s="185">
        <f t="shared" si="13"/>
      </c>
      <c r="E58" s="82">
        <f t="shared" si="14"/>
      </c>
      <c r="G58" s="180">
        <f t="shared" si="9"/>
      </c>
      <c r="H58" s="180">
        <f t="shared" si="10"/>
      </c>
      <c r="I58" s="83">
        <f t="shared" si="11"/>
      </c>
      <c r="J58" s="265">
        <f t="shared" si="12"/>
      </c>
    </row>
    <row r="59" spans="3:10" ht="13.5">
      <c r="C59" s="76"/>
      <c r="D59" s="185">
        <f t="shared" si="13"/>
      </c>
      <c r="E59" s="82">
        <f t="shared" si="14"/>
      </c>
      <c r="G59" s="180">
        <f t="shared" si="9"/>
      </c>
      <c r="H59" s="180">
        <f t="shared" si="10"/>
      </c>
      <c r="I59" s="83">
        <f t="shared" si="11"/>
      </c>
      <c r="J59" s="265">
        <f t="shared" si="12"/>
      </c>
    </row>
    <row r="60" spans="3:10" ht="13.5">
      <c r="C60" s="76"/>
      <c r="D60" s="185">
        <f t="shared" si="13"/>
      </c>
      <c r="E60" s="82">
        <f t="shared" si="14"/>
      </c>
      <c r="G60" s="180">
        <f t="shared" si="9"/>
      </c>
      <c r="H60" s="180">
        <f t="shared" si="10"/>
      </c>
      <c r="I60" s="83">
        <f t="shared" si="11"/>
      </c>
      <c r="J60" s="265">
        <f t="shared" si="12"/>
      </c>
    </row>
    <row r="61" spans="3:10" ht="13.5">
      <c r="C61" s="76"/>
      <c r="D61" s="185">
        <f t="shared" si="13"/>
      </c>
      <c r="E61" s="82">
        <f t="shared" si="14"/>
      </c>
      <c r="G61" s="180">
        <f t="shared" si="9"/>
      </c>
      <c r="H61" s="180">
        <f t="shared" si="10"/>
      </c>
      <c r="I61" s="83">
        <f t="shared" si="11"/>
      </c>
      <c r="J61" s="265">
        <f t="shared" si="12"/>
      </c>
    </row>
    <row r="62" spans="3:10" ht="13.5">
      <c r="C62" s="76"/>
      <c r="D62" s="185">
        <f t="shared" si="13"/>
      </c>
      <c r="E62" s="82">
        <f t="shared" si="14"/>
      </c>
      <c r="G62" s="180">
        <f t="shared" si="9"/>
      </c>
      <c r="H62" s="180">
        <f t="shared" si="10"/>
      </c>
      <c r="I62" s="83">
        <f t="shared" si="11"/>
      </c>
      <c r="J62" s="265">
        <f t="shared" si="12"/>
      </c>
    </row>
    <row r="63" spans="3:10" ht="13.5">
      <c r="C63" s="76"/>
      <c r="D63" s="186">
        <f t="shared" si="13"/>
      </c>
      <c r="E63" s="173">
        <f t="shared" si="14"/>
      </c>
      <c r="G63" s="180">
        <f t="shared" si="9"/>
      </c>
      <c r="H63" s="180">
        <f t="shared" si="10"/>
      </c>
      <c r="I63" s="83">
        <f t="shared" si="11"/>
      </c>
      <c r="J63" s="265">
        <f t="shared" si="12"/>
      </c>
    </row>
    <row r="64" spans="3:10" ht="13.5">
      <c r="C64" s="76"/>
      <c r="G64" s="180">
        <f aca="true" t="shared" si="15" ref="G64:G76">IF(I64="","",ROW())</f>
      </c>
      <c r="H64" s="180">
        <f t="shared" si="10"/>
      </c>
      <c r="I64" s="83">
        <f t="shared" si="11"/>
      </c>
      <c r="J64" s="265">
        <f t="shared" si="12"/>
      </c>
    </row>
    <row r="65" spans="3:10" ht="13.5">
      <c r="C65" s="76"/>
      <c r="G65" s="180">
        <f t="shared" si="15"/>
      </c>
      <c r="H65" s="180">
        <f t="shared" si="10"/>
      </c>
      <c r="I65" s="83">
        <f t="shared" si="11"/>
      </c>
      <c r="J65" s="265">
        <f t="shared" si="12"/>
      </c>
    </row>
    <row r="66" spans="3:10" ht="13.5">
      <c r="C66" s="76"/>
      <c r="G66" s="180">
        <f t="shared" si="15"/>
      </c>
      <c r="H66" s="180">
        <f t="shared" si="10"/>
      </c>
      <c r="I66" s="83">
        <f t="shared" si="11"/>
      </c>
      <c r="J66" s="265">
        <f t="shared" si="12"/>
      </c>
    </row>
    <row r="67" spans="3:10" ht="13.5">
      <c r="C67" s="76"/>
      <c r="G67" s="180">
        <f t="shared" si="15"/>
      </c>
      <c r="H67" s="180">
        <f t="shared" si="10"/>
      </c>
      <c r="I67" s="83">
        <f t="shared" si="11"/>
      </c>
      <c r="J67" s="265">
        <f t="shared" si="12"/>
      </c>
    </row>
    <row r="68" spans="3:10" ht="13.5">
      <c r="C68" s="76"/>
      <c r="G68" s="180">
        <f t="shared" si="15"/>
      </c>
      <c r="H68" s="180">
        <f t="shared" si="10"/>
      </c>
      <c r="I68" s="83">
        <f t="shared" si="11"/>
      </c>
      <c r="J68" s="265">
        <f t="shared" si="12"/>
      </c>
    </row>
    <row r="69" spans="3:10" ht="13.5">
      <c r="C69" s="76"/>
      <c r="G69" s="180">
        <f t="shared" si="15"/>
      </c>
      <c r="H69" s="180">
        <f t="shared" si="10"/>
      </c>
      <c r="I69" s="83">
        <f t="shared" si="11"/>
      </c>
      <c r="J69" s="265">
        <f t="shared" si="12"/>
      </c>
    </row>
    <row r="70" spans="3:10" ht="13.5">
      <c r="C70" s="76"/>
      <c r="G70" s="180">
        <f t="shared" si="15"/>
      </c>
      <c r="H70" s="180">
        <f t="shared" si="10"/>
      </c>
      <c r="I70" s="83">
        <f t="shared" si="11"/>
      </c>
      <c r="J70" s="265">
        <f t="shared" si="12"/>
      </c>
    </row>
    <row r="71" spans="3:10" ht="13.5">
      <c r="C71" s="76"/>
      <c r="G71" s="180">
        <f t="shared" si="15"/>
      </c>
      <c r="H71" s="180">
        <f t="shared" si="10"/>
      </c>
      <c r="I71" s="83">
        <f t="shared" si="11"/>
      </c>
      <c r="J71" s="265">
        <f t="shared" si="12"/>
      </c>
    </row>
    <row r="72" spans="3:10" ht="13.5">
      <c r="C72" s="76"/>
      <c r="G72" s="180">
        <f t="shared" si="15"/>
      </c>
      <c r="H72" s="180">
        <f t="shared" si="10"/>
      </c>
      <c r="I72" s="83">
        <f t="shared" si="11"/>
      </c>
      <c r="J72" s="265">
        <f t="shared" si="12"/>
      </c>
    </row>
    <row r="73" spans="3:10" ht="13.5">
      <c r="C73" s="76"/>
      <c r="G73" s="180">
        <f t="shared" si="15"/>
      </c>
      <c r="H73" s="180">
        <f t="shared" si="10"/>
      </c>
      <c r="I73" s="83">
        <f t="shared" si="11"/>
      </c>
      <c r="J73" s="265">
        <f t="shared" si="12"/>
      </c>
    </row>
    <row r="74" spans="3:10" ht="13.5">
      <c r="C74" s="76"/>
      <c r="G74" s="180">
        <f t="shared" si="15"/>
      </c>
      <c r="H74" s="180">
        <f t="shared" si="10"/>
      </c>
      <c r="I74" s="83">
        <f t="shared" si="11"/>
      </c>
      <c r="J74" s="265">
        <f t="shared" si="12"/>
      </c>
    </row>
    <row r="75" spans="3:10" ht="13.5">
      <c r="C75" s="76"/>
      <c r="G75" s="180">
        <f t="shared" si="15"/>
      </c>
      <c r="H75" s="180">
        <f t="shared" si="10"/>
      </c>
      <c r="I75" s="83">
        <f t="shared" si="11"/>
      </c>
      <c r="J75" s="265">
        <f t="shared" si="12"/>
      </c>
    </row>
    <row r="76" spans="3:10" ht="13.5">
      <c r="C76" s="76"/>
      <c r="G76" s="180">
        <f t="shared" si="15"/>
      </c>
      <c r="H76" s="180">
        <f>IF(G76="","",RANK(G76,$G$41:$G$76,1))</f>
      </c>
      <c r="I76" s="85">
        <f t="shared" si="11"/>
      </c>
      <c r="J76" s="266">
        <f t="shared" si="12"/>
      </c>
    </row>
  </sheetData>
  <sheetProtection password="9E87" sheet="1"/>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O76"/>
  <sheetViews>
    <sheetView showZeros="0" zoomScalePageLayoutView="0" workbookViewId="0" topLeftCell="A1">
      <selection activeCell="J13" sqref="J13"/>
    </sheetView>
  </sheetViews>
  <sheetFormatPr defaultColWidth="8.375" defaultRowHeight="13.5"/>
  <cols>
    <col min="1" max="1" width="3.50390625" style="0" customWidth="1"/>
    <col min="2" max="2" width="9.00390625" style="0" customWidth="1"/>
    <col min="3" max="3" width="3.125" style="0" customWidth="1"/>
    <col min="4" max="4" width="8.875" style="0" customWidth="1"/>
    <col min="5" max="5" width="6.50390625" style="0" bestFit="1" customWidth="1"/>
    <col min="6" max="6" width="2.375" style="0" customWidth="1"/>
    <col min="7" max="8" width="3.50390625" style="0" bestFit="1" customWidth="1"/>
    <col min="9" max="9" width="7.125" style="0" customWidth="1"/>
    <col min="10" max="15" width="7.125" style="177" customWidth="1"/>
    <col min="16" max="16" width="7.125" style="177" bestFit="1" customWidth="1"/>
    <col min="17" max="17" width="26.125" style="0" bestFit="1" customWidth="1"/>
    <col min="18" max="18" width="3.25390625" style="0" customWidth="1"/>
    <col min="19" max="19" width="9.00390625" style="0" customWidth="1"/>
    <col min="20" max="20" width="3.50390625" style="0" customWidth="1"/>
    <col min="21" max="21" width="13.375" style="0" bestFit="1" customWidth="1"/>
    <col min="22" max="33" width="6.50390625" style="177" bestFit="1" customWidth="1"/>
  </cols>
  <sheetData>
    <row r="1" spans="1:244" ht="13.5">
      <c r="A1" t="str">
        <f>'申込一覧表'!H1</f>
        <v>高山市民スポーツカーニバル</v>
      </c>
      <c r="E1">
        <f>VLOOKUP(A1,大会名,2,FALSE)</f>
        <v>1</v>
      </c>
      <c r="T1" t="s">
        <v>206</v>
      </c>
      <c r="V1" s="177" t="s">
        <v>65</v>
      </c>
      <c r="AB1" s="177" t="s">
        <v>66</v>
      </c>
      <c r="AH1" s="240"/>
      <c r="AO1" s="171"/>
      <c r="AQ1" s="171"/>
      <c r="AV1" s="240"/>
      <c r="BI1" s="151"/>
      <c r="BJ1" s="240"/>
      <c r="BW1" s="151"/>
      <c r="BX1" s="240"/>
      <c r="CK1" s="151"/>
      <c r="CL1" s="240"/>
      <c r="CY1" s="151"/>
      <c r="CZ1" s="240"/>
      <c r="DJ1" s="151"/>
      <c r="DM1" s="151"/>
      <c r="DN1" s="240"/>
      <c r="EA1" s="151"/>
      <c r="EB1" s="240"/>
      <c r="EO1" s="151"/>
      <c r="EP1" s="240"/>
      <c r="FC1" s="151"/>
      <c r="FD1" s="240"/>
      <c r="FQ1" s="151"/>
      <c r="FR1" s="240"/>
      <c r="GE1" s="151"/>
      <c r="GF1" s="240"/>
      <c r="GS1" s="151"/>
      <c r="GT1" s="240"/>
      <c r="HG1" s="151"/>
      <c r="HH1" s="240"/>
      <c r="HU1" s="151"/>
      <c r="HV1" s="240"/>
      <c r="II1" s="151"/>
      <c r="IJ1" s="240"/>
    </row>
    <row r="2" spans="1:244" ht="13.5">
      <c r="A2" t="str">
        <f>'申込一覧表'!H2</f>
        <v>小学</v>
      </c>
      <c r="D2" t="s">
        <v>65</v>
      </c>
      <c r="F2" s="180"/>
      <c r="I2" t="s">
        <v>65</v>
      </c>
      <c r="J2" s="177" t="s">
        <v>162</v>
      </c>
      <c r="K2" s="177" t="s">
        <v>163</v>
      </c>
      <c r="L2" s="177" t="s">
        <v>164</v>
      </c>
      <c r="M2" s="177" t="s">
        <v>165</v>
      </c>
      <c r="N2" s="177" t="s">
        <v>166</v>
      </c>
      <c r="O2" s="177" t="s">
        <v>167</v>
      </c>
      <c r="V2" s="177" t="s">
        <v>168</v>
      </c>
      <c r="W2" s="177" t="s">
        <v>169</v>
      </c>
      <c r="X2" s="177" t="s">
        <v>170</v>
      </c>
      <c r="Y2" s="177" t="s">
        <v>171</v>
      </c>
      <c r="Z2" s="177" t="s">
        <v>172</v>
      </c>
      <c r="AA2" s="177" t="s">
        <v>173</v>
      </c>
      <c r="AB2" s="177" t="s">
        <v>168</v>
      </c>
      <c r="AC2" s="177" t="s">
        <v>169</v>
      </c>
      <c r="AD2" s="177" t="s">
        <v>170</v>
      </c>
      <c r="AE2" s="177" t="s">
        <v>171</v>
      </c>
      <c r="AF2" s="177" t="s">
        <v>172</v>
      </c>
      <c r="AG2" s="177" t="s">
        <v>173</v>
      </c>
      <c r="AH2" s="240"/>
      <c r="AV2" s="240"/>
      <c r="BJ2" s="240"/>
      <c r="BX2" s="240"/>
      <c r="CK2" s="151"/>
      <c r="CL2" s="240"/>
      <c r="CY2" s="151"/>
      <c r="CZ2" s="240"/>
      <c r="DJ2" s="151"/>
      <c r="DM2" s="151"/>
      <c r="DN2" s="240"/>
      <c r="EA2" s="151"/>
      <c r="EB2" s="240"/>
      <c r="EO2" s="151"/>
      <c r="EP2" s="240"/>
      <c r="FC2" s="151"/>
      <c r="FD2" s="240"/>
      <c r="FQ2" s="151"/>
      <c r="FR2" s="240"/>
      <c r="GE2" s="151"/>
      <c r="GF2" s="240"/>
      <c r="GS2" s="151"/>
      <c r="GT2" s="240"/>
      <c r="HG2" s="151"/>
      <c r="HH2" s="240"/>
      <c r="HU2" s="151"/>
      <c r="HV2" s="240"/>
      <c r="II2" s="151"/>
      <c r="IJ2" s="240"/>
    </row>
    <row r="3" spans="1:249" ht="13.5">
      <c r="A3" s="94">
        <v>1</v>
      </c>
      <c r="B3" s="188" t="str">
        <f aca="true" t="shared" si="0" ref="B3:B38">IF(VLOOKUP(A3,種目CD,($E$1-1)*14+2,FALSE)="","",VLOOKUP(A3,種目CD,($E$1-1)*14+2,FALSE))</f>
        <v>50m</v>
      </c>
      <c r="C3" s="76"/>
      <c r="D3" s="81" t="str">
        <f aca="true" t="shared" si="1" ref="D3:D27">IF(MAX($H$2:$H$37)&gt;=$A3,VLOOKUP($A3,$H$2:$O$37,2,FALSE),"")</f>
        <v>50m</v>
      </c>
      <c r="E3" s="283" t="str">
        <f aca="true" t="shared" si="2" ref="E3:E27">IF(MAX($H$2:$H$37)&gt;=$A3,VLOOKUP($A3,$H$2:$O$37,3,FALSE),"")</f>
        <v>00121</v>
      </c>
      <c r="F3" s="181"/>
      <c r="G3" s="180">
        <f>IF(I3="","",ROW())</f>
        <v>3</v>
      </c>
      <c r="H3" s="180">
        <f aca="true" t="shared" si="3" ref="H3:H37">IF(G3="","",RANK(G3,$G$2:$G$37,1))</f>
        <v>1</v>
      </c>
      <c r="I3" s="81" t="str">
        <f>IF(COUNTA(J3:O3)&gt;0,$B3,"")</f>
        <v>50m</v>
      </c>
      <c r="J3" s="281" t="str">
        <f>IF(VLOOKUP($A3,マスタ_種目_小学,($E$1-1)*14+3,FALSE)="","",VLOOKUP($A3,マスタ_種目_小学,($E$1-1)*14+3,FALSE))</f>
        <v>00121</v>
      </c>
      <c r="K3" s="281" t="str">
        <f aca="true" t="shared" si="4" ref="K3:K37">IF(VLOOKUP($A3,マスタ_種目_小学,($E$1-1)*14+4,FALSE)="","",VLOOKUP($A3,マスタ_種目_小学,($E$1-1)*14+4,FALSE))</f>
        <v>00121</v>
      </c>
      <c r="L3" s="281">
        <f aca="true" t="shared" si="5" ref="L3:L37">IF(VLOOKUP($A3,マスタ_種目_小学,($E$1-1)*14+5,FALSE)="","",VLOOKUP($A3,マスタ_種目_小学,($E$1-1)*14+5,FALSE))</f>
      </c>
      <c r="M3" s="281">
        <f aca="true" t="shared" si="6" ref="M3:M37">IF(VLOOKUP($A3,マスタ_種目_小学,($E$1-1)*14+6,FALSE)="","",VLOOKUP($A3,マスタ_種目_小学,($E$1-1)*14+6,FALSE))</f>
      </c>
      <c r="N3" s="281">
        <f aca="true" t="shared" si="7" ref="N3:N37">IF(VLOOKUP($A3,マスタ_種目_小学,($E$1-1)*14+7,FALSE)="","",VLOOKUP($A3,マスタ_種目_小学,($E$1-1)*14+7,FALSE))</f>
      </c>
      <c r="O3" s="281">
        <f aca="true" t="shared" si="8" ref="O3:O37">IF(VLOOKUP($A3,マスタ_種目_小学,($E$1-1)*14+8,FALSE)="","",VLOOKUP($A3,マスタ_種目_小学,($E$1-1)*14+8,FALSE))</f>
      </c>
      <c r="P3" s="180" t="str">
        <f>IF(COUNTBLANK(J3:O3)=6,"",TEXT(MAX(IF(J3="",0,VALUE(J3)),IF(K3="",0,VALUE(K3)),IF(L3="",0,VALUE(L3)),IF(M3="",0,VALUE(M3)),IF(N3="",0,VALUE(N3)),IF(O3="",0,VALUE(O3))),"00000"))</f>
        <v>00121</v>
      </c>
      <c r="Q3" s="169" t="s">
        <v>199</v>
      </c>
      <c r="R3" s="93">
        <v>1</v>
      </c>
      <c r="T3" s="180">
        <v>1</v>
      </c>
      <c r="U3" t="s">
        <v>328</v>
      </c>
      <c r="V3" s="177" t="s">
        <v>261</v>
      </c>
      <c r="W3" s="177" t="s">
        <v>261</v>
      </c>
      <c r="AB3" s="177" t="s">
        <v>261</v>
      </c>
      <c r="AC3" s="177" t="s">
        <v>261</v>
      </c>
      <c r="AH3" s="240"/>
      <c r="AJ3" s="253"/>
      <c r="AK3" s="253"/>
      <c r="AL3" s="253"/>
      <c r="AM3" s="253"/>
      <c r="AN3" s="253"/>
      <c r="AO3" s="253"/>
      <c r="AP3" s="253"/>
      <c r="AQ3" s="253"/>
      <c r="AR3" s="253"/>
      <c r="AS3" s="253"/>
      <c r="AT3" s="253"/>
      <c r="AU3" s="253"/>
      <c r="AV3" s="241"/>
      <c r="AW3" s="177"/>
      <c r="AX3" s="253"/>
      <c r="AY3" s="253"/>
      <c r="AZ3" s="253"/>
      <c r="BA3" s="253"/>
      <c r="BB3" s="253"/>
      <c r="BC3" s="253"/>
      <c r="BD3" s="253"/>
      <c r="BE3" s="253"/>
      <c r="BF3" s="253"/>
      <c r="BG3" s="253"/>
      <c r="BH3" s="253"/>
      <c r="BI3" s="253"/>
      <c r="BJ3" s="241"/>
      <c r="BL3" s="180"/>
      <c r="BM3" s="180"/>
      <c r="BN3" s="180"/>
      <c r="BO3" s="180"/>
      <c r="BP3" s="180"/>
      <c r="BQ3" s="180"/>
      <c r="BR3" s="180"/>
      <c r="BS3" s="180"/>
      <c r="BT3" s="181"/>
      <c r="BU3" s="181"/>
      <c r="BV3" s="181"/>
      <c r="BW3" s="181"/>
      <c r="BX3" s="241"/>
      <c r="BY3" s="177"/>
      <c r="CA3" s="177"/>
      <c r="CB3" s="177"/>
      <c r="CC3" s="177"/>
      <c r="CD3" s="177"/>
      <c r="CE3" s="177"/>
      <c r="CF3" s="177"/>
      <c r="CG3" s="177"/>
      <c r="CH3" s="177"/>
      <c r="CI3" s="177"/>
      <c r="CK3" s="242"/>
      <c r="CL3" s="241"/>
      <c r="CM3" s="177"/>
      <c r="CO3" s="177"/>
      <c r="CP3" s="177"/>
      <c r="CQ3" s="177"/>
      <c r="CR3" s="177"/>
      <c r="CS3" s="177"/>
      <c r="CT3" s="177"/>
      <c r="CU3" s="177"/>
      <c r="CV3" s="177"/>
      <c r="CW3" s="177"/>
      <c r="CY3" s="242"/>
      <c r="CZ3" s="241"/>
      <c r="DA3" s="177"/>
      <c r="DC3" s="177"/>
      <c r="DD3" s="177"/>
      <c r="DE3" s="177"/>
      <c r="DF3" s="177"/>
      <c r="DG3" s="177"/>
      <c r="DH3" s="177"/>
      <c r="DI3" s="177"/>
      <c r="DJ3" s="242"/>
      <c r="DK3" s="177"/>
      <c r="DM3" s="242"/>
      <c r="DN3" s="241"/>
      <c r="DO3" s="177"/>
      <c r="DQ3" s="177"/>
      <c r="DR3" s="177"/>
      <c r="DS3" s="177"/>
      <c r="DT3" s="177"/>
      <c r="DU3" s="177"/>
      <c r="DV3" s="177"/>
      <c r="DW3" s="177"/>
      <c r="DX3" s="177"/>
      <c r="DY3" s="177"/>
      <c r="EA3" s="242"/>
      <c r="EB3" s="241"/>
      <c r="EC3" s="177"/>
      <c r="EE3" s="177"/>
      <c r="EF3" s="177"/>
      <c r="EG3" s="177"/>
      <c r="EH3" s="177"/>
      <c r="EI3" s="177"/>
      <c r="EJ3" s="177"/>
      <c r="EK3" s="177"/>
      <c r="EL3" s="177"/>
      <c r="EM3" s="177"/>
      <c r="EO3" s="242"/>
      <c r="EP3" s="241"/>
      <c r="EQ3" s="177"/>
      <c r="ES3" s="177"/>
      <c r="ET3" s="177"/>
      <c r="EU3" s="177"/>
      <c r="EV3" s="177"/>
      <c r="EW3" s="177"/>
      <c r="EX3" s="177"/>
      <c r="EY3" s="177"/>
      <c r="EZ3" s="177"/>
      <c r="FA3" s="177"/>
      <c r="FC3" s="242"/>
      <c r="FD3" s="241"/>
      <c r="FE3" s="177"/>
      <c r="FG3" s="177"/>
      <c r="FH3" s="177"/>
      <c r="FI3" s="177"/>
      <c r="FJ3" s="177"/>
      <c r="FK3" s="177"/>
      <c r="FL3" s="177"/>
      <c r="FM3" s="177"/>
      <c r="FN3" s="177"/>
      <c r="FO3" s="177"/>
      <c r="FQ3" s="242"/>
      <c r="FR3" s="241"/>
      <c r="FS3" s="177"/>
      <c r="FU3" s="177"/>
      <c r="FV3" s="177"/>
      <c r="FW3" s="177"/>
      <c r="FX3" s="177"/>
      <c r="FY3" s="177"/>
      <c r="FZ3" s="177"/>
      <c r="GA3" s="177"/>
      <c r="GB3" s="177"/>
      <c r="GC3" s="177"/>
      <c r="GE3" s="242"/>
      <c r="GF3" s="241"/>
      <c r="GG3" s="177"/>
      <c r="GI3" s="177"/>
      <c r="GJ3" s="177"/>
      <c r="GK3" s="177"/>
      <c r="GL3" s="177"/>
      <c r="GM3" s="177"/>
      <c r="GN3" s="177"/>
      <c r="GO3" s="177"/>
      <c r="GP3" s="177"/>
      <c r="GQ3" s="177"/>
      <c r="GS3" s="242"/>
      <c r="GT3" s="241"/>
      <c r="GU3" s="177"/>
      <c r="GW3" s="177"/>
      <c r="GX3" s="177"/>
      <c r="GY3" s="177"/>
      <c r="GZ3" s="177"/>
      <c r="HA3" s="177"/>
      <c r="HB3" s="177"/>
      <c r="HC3" s="177"/>
      <c r="HD3" s="177"/>
      <c r="HE3" s="177"/>
      <c r="HG3" s="242"/>
      <c r="HH3" s="241"/>
      <c r="HI3" s="177"/>
      <c r="HK3" s="177"/>
      <c r="HL3" s="177"/>
      <c r="HM3" s="177"/>
      <c r="HN3" s="177"/>
      <c r="HO3" s="177"/>
      <c r="HP3" s="177"/>
      <c r="HQ3" s="177"/>
      <c r="HR3" s="177"/>
      <c r="HS3" s="177"/>
      <c r="HU3" s="242"/>
      <c r="HV3" s="241"/>
      <c r="HW3" s="177"/>
      <c r="HY3" s="177"/>
      <c r="HZ3" s="177"/>
      <c r="IA3" s="177"/>
      <c r="IB3" s="177"/>
      <c r="IC3" s="177"/>
      <c r="ID3" s="177"/>
      <c r="IE3" s="177"/>
      <c r="IF3" s="177"/>
      <c r="IG3" s="177"/>
      <c r="II3" s="242"/>
      <c r="IJ3" s="241"/>
      <c r="IK3" s="177"/>
      <c r="IM3" s="177"/>
      <c r="IN3" s="177"/>
      <c r="IO3" s="177"/>
    </row>
    <row r="4" spans="1:249" ht="13.5">
      <c r="A4" s="95">
        <v>2</v>
      </c>
      <c r="B4" s="188" t="str">
        <f t="shared" si="0"/>
        <v>100ｍ</v>
      </c>
      <c r="C4" s="76"/>
      <c r="D4" s="53" t="str">
        <f t="shared" si="1"/>
        <v>100ｍ</v>
      </c>
      <c r="E4" s="82">
        <f t="shared" si="2"/>
      </c>
      <c r="F4" s="181"/>
      <c r="G4" s="180">
        <f aca="true" t="shared" si="9" ref="G4:G37">IF(I4="","",ROW())</f>
        <v>4</v>
      </c>
      <c r="H4" s="180">
        <f t="shared" si="3"/>
        <v>2</v>
      </c>
      <c r="I4" s="81" t="str">
        <f aca="true" t="shared" si="10" ref="I4:I37">IF(COUNTA(J4:O4)&gt;0,$B4,"")</f>
        <v>100ｍ</v>
      </c>
      <c r="J4" s="281">
        <f aca="true" t="shared" si="11" ref="J4:J37">IF(VLOOKUP($A4,マスタ_種目_小学,($E$1-1)*14+3,FALSE)="","",VLOOKUP($A4,マスタ_種目_小学,($E$1-1)*14+3,FALSE))</f>
      </c>
      <c r="K4" s="281">
        <f t="shared" si="4"/>
      </c>
      <c r="L4" s="281" t="str">
        <f t="shared" si="5"/>
        <v>00222</v>
      </c>
      <c r="M4" s="281" t="str">
        <f t="shared" si="6"/>
        <v>00222</v>
      </c>
      <c r="N4" s="281" t="str">
        <f t="shared" si="7"/>
        <v>00223</v>
      </c>
      <c r="O4" s="281" t="str">
        <f t="shared" si="8"/>
        <v>00223</v>
      </c>
      <c r="P4" s="180" t="str">
        <f aca="true" t="shared" si="12" ref="P4:P37">IF(COUNTBLANK(J4:O4)=6,"",TEXT(MAX(IF(J4="",0,VALUE(J4)),IF(K4="",0,VALUE(K4)),IF(L4="",0,VALUE(L4)),IF(M4="",0,VALUE(M4)),IF(N4="",0,VALUE(N4)),IF(O4="",0,VALUE(O4))),"00000"))</f>
        <v>00223</v>
      </c>
      <c r="Q4" s="170"/>
      <c r="R4" s="84"/>
      <c r="T4" s="180">
        <v>2</v>
      </c>
      <c r="U4" t="s">
        <v>193</v>
      </c>
      <c r="X4" s="177" t="s">
        <v>262</v>
      </c>
      <c r="Y4" s="177" t="s">
        <v>262</v>
      </c>
      <c r="Z4" s="177" t="s">
        <v>263</v>
      </c>
      <c r="AA4" s="177" t="s">
        <v>263</v>
      </c>
      <c r="AD4" s="177" t="s">
        <v>262</v>
      </c>
      <c r="AE4" s="177" t="s">
        <v>262</v>
      </c>
      <c r="AF4" s="177" t="s">
        <v>263</v>
      </c>
      <c r="AG4" s="177" t="s">
        <v>263</v>
      </c>
      <c r="AH4" s="240"/>
      <c r="AI4" s="180"/>
      <c r="AJ4" s="253"/>
      <c r="AK4" s="253"/>
      <c r="AL4" s="253"/>
      <c r="AM4" s="253"/>
      <c r="AN4" s="253"/>
      <c r="AO4" s="253"/>
      <c r="AP4" s="253"/>
      <c r="AQ4" s="253"/>
      <c r="AR4" s="253"/>
      <c r="AS4" s="253"/>
      <c r="AT4" s="253"/>
      <c r="AU4" s="253"/>
      <c r="AV4" s="241"/>
      <c r="AW4" s="181"/>
      <c r="AX4" s="253"/>
      <c r="AY4" s="253"/>
      <c r="AZ4" s="253"/>
      <c r="BA4" s="253"/>
      <c r="BB4" s="253"/>
      <c r="BC4" s="253"/>
      <c r="BD4" s="253"/>
      <c r="BE4" s="253"/>
      <c r="BF4" s="253"/>
      <c r="BG4" s="253"/>
      <c r="BH4" s="253"/>
      <c r="BI4" s="253"/>
      <c r="BJ4" s="241"/>
      <c r="BK4" s="180"/>
      <c r="BL4" s="180"/>
      <c r="BM4" s="180"/>
      <c r="BN4" s="180"/>
      <c r="BO4" s="180"/>
      <c r="BP4" s="180"/>
      <c r="BQ4" s="180"/>
      <c r="BR4" s="180"/>
      <c r="BS4" s="180"/>
      <c r="BT4" s="180"/>
      <c r="BU4" s="180"/>
      <c r="BV4" s="180"/>
      <c r="BW4" s="180"/>
      <c r="BX4" s="241"/>
      <c r="BY4" s="177"/>
      <c r="CA4" s="177"/>
      <c r="CB4" s="177"/>
      <c r="CC4" s="177"/>
      <c r="CD4" s="177"/>
      <c r="CE4" s="177"/>
      <c r="CF4" s="177"/>
      <c r="CG4" s="177"/>
      <c r="CH4" s="177"/>
      <c r="CI4" s="177"/>
      <c r="CK4" s="242"/>
      <c r="CL4" s="241"/>
      <c r="CM4" s="177"/>
      <c r="CO4" s="177"/>
      <c r="CP4" s="177"/>
      <c r="CQ4" s="177"/>
      <c r="CR4" s="177"/>
      <c r="CS4" s="177"/>
      <c r="CT4" s="177"/>
      <c r="CU4" s="177"/>
      <c r="CV4" s="177"/>
      <c r="CW4" s="177"/>
      <c r="CY4" s="242"/>
      <c r="CZ4" s="241"/>
      <c r="DA4" s="177"/>
      <c r="DC4" s="177"/>
      <c r="DD4" s="177"/>
      <c r="DE4" s="177"/>
      <c r="DF4" s="177"/>
      <c r="DG4" s="177"/>
      <c r="DH4" s="177"/>
      <c r="DI4" s="177"/>
      <c r="DJ4" s="242"/>
      <c r="DK4" s="177"/>
      <c r="DM4" s="242"/>
      <c r="DN4" s="241"/>
      <c r="DO4" s="177"/>
      <c r="DQ4" s="177"/>
      <c r="DR4" s="177"/>
      <c r="DS4" s="177"/>
      <c r="DT4" s="177"/>
      <c r="DU4" s="177"/>
      <c r="DV4" s="177"/>
      <c r="DW4" s="177"/>
      <c r="DX4" s="177"/>
      <c r="DY4" s="177"/>
      <c r="EA4" s="242"/>
      <c r="EB4" s="241"/>
      <c r="EC4" s="177"/>
      <c r="EE4" s="177"/>
      <c r="EF4" s="177"/>
      <c r="EG4" s="177"/>
      <c r="EH4" s="177"/>
      <c r="EI4" s="177"/>
      <c r="EJ4" s="177"/>
      <c r="EK4" s="177"/>
      <c r="EL4" s="177"/>
      <c r="EM4" s="177"/>
      <c r="EO4" s="242"/>
      <c r="EP4" s="241"/>
      <c r="EQ4" s="177"/>
      <c r="ES4" s="177"/>
      <c r="ET4" s="177"/>
      <c r="EU4" s="177"/>
      <c r="EV4" s="177"/>
      <c r="EW4" s="177"/>
      <c r="EX4" s="177"/>
      <c r="EY4" s="177"/>
      <c r="EZ4" s="177"/>
      <c r="FA4" s="177"/>
      <c r="FC4" s="242"/>
      <c r="FD4" s="241"/>
      <c r="FE4" s="177"/>
      <c r="FG4" s="177"/>
      <c r="FH4" s="177"/>
      <c r="FI4" s="177"/>
      <c r="FJ4" s="177"/>
      <c r="FK4" s="177"/>
      <c r="FL4" s="177"/>
      <c r="FM4" s="177"/>
      <c r="FN4" s="177"/>
      <c r="FO4" s="177"/>
      <c r="FQ4" s="242"/>
      <c r="FR4" s="241"/>
      <c r="FS4" s="177"/>
      <c r="FU4" s="177"/>
      <c r="FV4" s="177"/>
      <c r="FW4" s="177"/>
      <c r="FX4" s="177"/>
      <c r="FY4" s="177"/>
      <c r="FZ4" s="177"/>
      <c r="GA4" s="177"/>
      <c r="GB4" s="177"/>
      <c r="GC4" s="177"/>
      <c r="GE4" s="242"/>
      <c r="GF4" s="241"/>
      <c r="GG4" s="177"/>
      <c r="GI4" s="177"/>
      <c r="GJ4" s="177"/>
      <c r="GK4" s="177"/>
      <c r="GL4" s="177"/>
      <c r="GM4" s="177"/>
      <c r="GN4" s="177"/>
      <c r="GO4" s="177"/>
      <c r="GP4" s="177"/>
      <c r="GQ4" s="177"/>
      <c r="GS4" s="242"/>
      <c r="GT4" s="241"/>
      <c r="GU4" s="177"/>
      <c r="GW4" s="177"/>
      <c r="GX4" s="177"/>
      <c r="GY4" s="177"/>
      <c r="GZ4" s="177"/>
      <c r="HA4" s="177"/>
      <c r="HB4" s="177"/>
      <c r="HC4" s="177"/>
      <c r="HD4" s="177"/>
      <c r="HE4" s="177"/>
      <c r="HG4" s="242"/>
      <c r="HH4" s="241"/>
      <c r="HI4" s="177"/>
      <c r="HK4" s="177"/>
      <c r="HL4" s="177"/>
      <c r="HM4" s="177"/>
      <c r="HN4" s="177"/>
      <c r="HO4" s="177"/>
      <c r="HP4" s="177"/>
      <c r="HQ4" s="177"/>
      <c r="HR4" s="177"/>
      <c r="HS4" s="177"/>
      <c r="HU4" s="242"/>
      <c r="HV4" s="241"/>
      <c r="HW4" s="177"/>
      <c r="HY4" s="177"/>
      <c r="HZ4" s="177"/>
      <c r="IA4" s="177"/>
      <c r="IB4" s="177"/>
      <c r="IC4" s="177"/>
      <c r="ID4" s="177"/>
      <c r="IE4" s="177"/>
      <c r="IF4" s="177"/>
      <c r="IG4" s="177"/>
      <c r="II4" s="242"/>
      <c r="IJ4" s="241"/>
      <c r="IK4" s="177"/>
      <c r="IM4" s="177"/>
      <c r="IN4" s="177"/>
      <c r="IO4" s="177"/>
    </row>
    <row r="5" spans="1:249" ht="13.5">
      <c r="A5" s="95">
        <v>3</v>
      </c>
      <c r="B5" s="188" t="str">
        <f t="shared" si="0"/>
        <v>800m</v>
      </c>
      <c r="C5" s="76"/>
      <c r="D5" s="53" t="str">
        <f t="shared" si="1"/>
        <v>800m</v>
      </c>
      <c r="E5" s="82">
        <f t="shared" si="2"/>
      </c>
      <c r="F5" s="181"/>
      <c r="G5" s="180">
        <f t="shared" si="9"/>
        <v>5</v>
      </c>
      <c r="H5" s="180">
        <f t="shared" si="3"/>
        <v>3</v>
      </c>
      <c r="I5" s="81" t="str">
        <f t="shared" si="10"/>
        <v>800m</v>
      </c>
      <c r="J5" s="281">
        <f t="shared" si="11"/>
      </c>
      <c r="K5" s="281">
        <f t="shared" si="4"/>
      </c>
      <c r="L5" s="281">
        <f t="shared" si="5"/>
      </c>
      <c r="M5" s="281">
        <f t="shared" si="6"/>
      </c>
      <c r="N5" s="281" t="str">
        <f t="shared" si="7"/>
        <v>00620</v>
      </c>
      <c r="O5" s="281" t="str">
        <f t="shared" si="8"/>
        <v>00620</v>
      </c>
      <c r="P5" s="180" t="str">
        <f t="shared" si="12"/>
        <v>00620</v>
      </c>
      <c r="Q5" s="171"/>
      <c r="R5" s="84"/>
      <c r="T5" s="180">
        <v>3</v>
      </c>
      <c r="U5" s="181" t="s">
        <v>329</v>
      </c>
      <c r="V5" s="181"/>
      <c r="W5" s="181"/>
      <c r="X5" s="181"/>
      <c r="Y5" s="181"/>
      <c r="Z5" s="181" t="s">
        <v>330</v>
      </c>
      <c r="AA5" s="181" t="s">
        <v>330</v>
      </c>
      <c r="AF5" s="181" t="s">
        <v>330</v>
      </c>
      <c r="AG5" s="181" t="s">
        <v>330</v>
      </c>
      <c r="AH5" s="240"/>
      <c r="AJ5" s="253"/>
      <c r="AK5" s="253"/>
      <c r="AL5" s="253"/>
      <c r="AM5" s="253"/>
      <c r="AN5" s="253"/>
      <c r="AO5" s="253"/>
      <c r="AP5" s="253"/>
      <c r="AQ5" s="253"/>
      <c r="AR5" s="253"/>
      <c r="AS5" s="253"/>
      <c r="AT5" s="253"/>
      <c r="AU5" s="253"/>
      <c r="AV5" s="241"/>
      <c r="AW5" s="177"/>
      <c r="AX5" s="253"/>
      <c r="AY5" s="253"/>
      <c r="AZ5" s="253"/>
      <c r="BA5" s="253"/>
      <c r="BB5" s="253"/>
      <c r="BC5" s="253"/>
      <c r="BD5" s="253"/>
      <c r="BE5" s="253"/>
      <c r="BF5" s="253"/>
      <c r="BG5" s="253"/>
      <c r="BH5" s="253"/>
      <c r="BI5" s="253"/>
      <c r="BJ5" s="241"/>
      <c r="BK5" s="180"/>
      <c r="BL5" s="180"/>
      <c r="BM5" s="180"/>
      <c r="BN5" s="180"/>
      <c r="BO5" s="180"/>
      <c r="BP5" s="180"/>
      <c r="BQ5" s="180"/>
      <c r="BR5" s="180"/>
      <c r="BS5" s="180"/>
      <c r="BT5" s="180"/>
      <c r="BU5" s="180"/>
      <c r="BV5" s="181"/>
      <c r="BW5" s="181"/>
      <c r="BX5" s="241"/>
      <c r="BY5" s="177"/>
      <c r="CA5" s="177"/>
      <c r="CB5" s="177"/>
      <c r="CC5" s="177"/>
      <c r="CD5" s="177"/>
      <c r="CE5" s="177"/>
      <c r="CF5" s="177"/>
      <c r="CG5" s="177"/>
      <c r="CH5" s="177"/>
      <c r="CI5" s="177"/>
      <c r="CK5" s="242"/>
      <c r="CL5" s="241"/>
      <c r="CM5" s="177"/>
      <c r="CO5" s="177"/>
      <c r="CP5" s="177"/>
      <c r="CQ5" s="177"/>
      <c r="CR5" s="177"/>
      <c r="CS5" s="177"/>
      <c r="CT5" s="177"/>
      <c r="CU5" s="177"/>
      <c r="CV5" s="177"/>
      <c r="CW5" s="177"/>
      <c r="CY5" s="242"/>
      <c r="CZ5" s="241"/>
      <c r="DA5" s="177"/>
      <c r="DC5" s="177"/>
      <c r="DD5" s="177"/>
      <c r="DE5" s="177"/>
      <c r="DF5" s="177"/>
      <c r="DG5" s="177"/>
      <c r="DH5" s="177"/>
      <c r="DI5" s="177"/>
      <c r="DJ5" s="242"/>
      <c r="DK5" s="177"/>
      <c r="DM5" s="242"/>
      <c r="DN5" s="241"/>
      <c r="DO5" s="177"/>
      <c r="DQ5" s="177"/>
      <c r="DR5" s="177"/>
      <c r="DS5" s="177"/>
      <c r="DT5" s="177"/>
      <c r="DU5" s="177"/>
      <c r="DV5" s="177"/>
      <c r="DW5" s="177"/>
      <c r="DX5" s="177"/>
      <c r="DY5" s="177"/>
      <c r="EA5" s="242"/>
      <c r="EB5" s="241"/>
      <c r="EC5" s="177"/>
      <c r="EE5" s="177"/>
      <c r="EF5" s="177"/>
      <c r="EG5" s="177"/>
      <c r="EH5" s="177"/>
      <c r="EI5" s="177"/>
      <c r="EJ5" s="177"/>
      <c r="EK5" s="177"/>
      <c r="EL5" s="177"/>
      <c r="EM5" s="177"/>
      <c r="EO5" s="242"/>
      <c r="EP5" s="241"/>
      <c r="EQ5" s="177"/>
      <c r="ES5" s="177"/>
      <c r="ET5" s="177"/>
      <c r="EU5" s="177"/>
      <c r="EV5" s="177"/>
      <c r="EW5" s="177"/>
      <c r="EX5" s="177"/>
      <c r="EY5" s="177"/>
      <c r="EZ5" s="177"/>
      <c r="FA5" s="177"/>
      <c r="FC5" s="242"/>
      <c r="FD5" s="241"/>
      <c r="FE5" s="177"/>
      <c r="FG5" s="177"/>
      <c r="FH5" s="177"/>
      <c r="FI5" s="177"/>
      <c r="FJ5" s="177"/>
      <c r="FK5" s="177"/>
      <c r="FL5" s="177"/>
      <c r="FM5" s="177"/>
      <c r="FN5" s="177"/>
      <c r="FO5" s="177"/>
      <c r="FQ5" s="242"/>
      <c r="FR5" s="241"/>
      <c r="FS5" s="177"/>
      <c r="FU5" s="177"/>
      <c r="FV5" s="177"/>
      <c r="FW5" s="177"/>
      <c r="FX5" s="177"/>
      <c r="FY5" s="177"/>
      <c r="FZ5" s="177"/>
      <c r="GA5" s="177"/>
      <c r="GB5" s="177"/>
      <c r="GC5" s="177"/>
      <c r="GE5" s="242"/>
      <c r="GF5" s="241"/>
      <c r="GG5" s="177"/>
      <c r="GI5" s="177"/>
      <c r="GJ5" s="177"/>
      <c r="GK5" s="177"/>
      <c r="GL5" s="177"/>
      <c r="GM5" s="177"/>
      <c r="GN5" s="177"/>
      <c r="GO5" s="177"/>
      <c r="GP5" s="177"/>
      <c r="GQ5" s="177"/>
      <c r="GS5" s="242"/>
      <c r="GT5" s="241"/>
      <c r="GU5" s="177"/>
      <c r="GW5" s="177"/>
      <c r="GX5" s="177"/>
      <c r="GY5" s="177"/>
      <c r="GZ5" s="177"/>
      <c r="HA5" s="177"/>
      <c r="HB5" s="177"/>
      <c r="HC5" s="177"/>
      <c r="HD5" s="177"/>
      <c r="HE5" s="177"/>
      <c r="HG5" s="242"/>
      <c r="HH5" s="241"/>
      <c r="HI5" s="177"/>
      <c r="HK5" s="177"/>
      <c r="HL5" s="177"/>
      <c r="HM5" s="177"/>
      <c r="HN5" s="177"/>
      <c r="HO5" s="177"/>
      <c r="HP5" s="177"/>
      <c r="HQ5" s="177"/>
      <c r="HR5" s="177"/>
      <c r="HS5" s="177"/>
      <c r="HU5" s="242"/>
      <c r="HV5" s="241"/>
      <c r="HW5" s="177"/>
      <c r="HY5" s="177"/>
      <c r="HZ5" s="177"/>
      <c r="IA5" s="177"/>
      <c r="IB5" s="177"/>
      <c r="IC5" s="177"/>
      <c r="ID5" s="177"/>
      <c r="IE5" s="177"/>
      <c r="IF5" s="177"/>
      <c r="IG5" s="177"/>
      <c r="II5" s="242"/>
      <c r="IJ5" s="241"/>
      <c r="IK5" s="177"/>
      <c r="IM5" s="177"/>
      <c r="IN5" s="177"/>
      <c r="IO5" s="177"/>
    </row>
    <row r="6" spans="1:249" ht="13.5">
      <c r="A6" s="95">
        <v>4</v>
      </c>
      <c r="B6" s="188" t="str">
        <f t="shared" si="0"/>
        <v>80ｍH</v>
      </c>
      <c r="C6" s="76"/>
      <c r="D6" s="53" t="str">
        <f t="shared" si="1"/>
        <v>80ｍH</v>
      </c>
      <c r="E6" s="82">
        <f t="shared" si="2"/>
      </c>
      <c r="F6" s="181"/>
      <c r="G6" s="180">
        <f t="shared" si="9"/>
        <v>6</v>
      </c>
      <c r="H6" s="180">
        <f t="shared" si="3"/>
        <v>4</v>
      </c>
      <c r="I6" s="81" t="str">
        <f t="shared" si="10"/>
        <v>80ｍH</v>
      </c>
      <c r="J6" s="281">
        <f t="shared" si="11"/>
      </c>
      <c r="K6" s="281">
        <f t="shared" si="4"/>
      </c>
      <c r="L6" s="281">
        <f t="shared" si="5"/>
      </c>
      <c r="M6" s="281">
        <f t="shared" si="6"/>
      </c>
      <c r="N6" s="281" t="str">
        <f t="shared" si="7"/>
        <v>03020</v>
      </c>
      <c r="O6" s="281" t="str">
        <f t="shared" si="8"/>
        <v>03020</v>
      </c>
      <c r="P6" s="180" t="str">
        <f t="shared" si="12"/>
        <v>03020</v>
      </c>
      <c r="Q6" s="170"/>
      <c r="R6" s="84"/>
      <c r="T6" s="180">
        <v>4</v>
      </c>
      <c r="U6" s="177" t="s">
        <v>331</v>
      </c>
      <c r="V6" s="181"/>
      <c r="W6" s="181"/>
      <c r="X6" s="181"/>
      <c r="Y6" s="181"/>
      <c r="Z6" s="181" t="s">
        <v>332</v>
      </c>
      <c r="AA6" s="181" t="s">
        <v>332</v>
      </c>
      <c r="AF6" s="181" t="s">
        <v>332</v>
      </c>
      <c r="AG6" s="181" t="s">
        <v>332</v>
      </c>
      <c r="AH6" s="240"/>
      <c r="AI6" s="180"/>
      <c r="AJ6" s="253"/>
      <c r="AK6" s="253"/>
      <c r="AL6" s="253"/>
      <c r="AM6" s="253"/>
      <c r="AN6" s="253"/>
      <c r="AO6" s="253"/>
      <c r="AP6" s="253"/>
      <c r="AQ6" s="253"/>
      <c r="AR6" s="253"/>
      <c r="AS6" s="253"/>
      <c r="AT6" s="253"/>
      <c r="AU6" s="253"/>
      <c r="AV6" s="240"/>
      <c r="AW6" s="181"/>
      <c r="AX6" s="253"/>
      <c r="AY6" s="253"/>
      <c r="AZ6" s="253"/>
      <c r="BA6" s="253"/>
      <c r="BB6" s="253"/>
      <c r="BC6" s="253"/>
      <c r="BD6" s="253"/>
      <c r="BE6" s="253"/>
      <c r="BF6" s="253"/>
      <c r="BG6" s="253"/>
      <c r="BH6" s="253"/>
      <c r="BI6" s="253"/>
      <c r="BJ6" s="240"/>
      <c r="BK6" s="180"/>
      <c r="BL6" s="180"/>
      <c r="BM6" s="180"/>
      <c r="BN6" s="180"/>
      <c r="BO6" s="180"/>
      <c r="BP6" s="180"/>
      <c r="BQ6" s="180"/>
      <c r="BR6" s="180"/>
      <c r="BS6" s="180"/>
      <c r="BT6" s="180"/>
      <c r="BU6" s="180"/>
      <c r="BV6" s="180"/>
      <c r="BW6" s="180"/>
      <c r="BX6" s="240"/>
      <c r="BY6" s="177"/>
      <c r="CA6" s="177"/>
      <c r="CB6" s="177"/>
      <c r="CC6" s="177"/>
      <c r="CD6" s="177"/>
      <c r="CE6" s="177"/>
      <c r="CF6" s="177"/>
      <c r="CG6" s="177"/>
      <c r="CH6" s="177"/>
      <c r="CI6" s="177"/>
      <c r="CK6" s="151"/>
      <c r="CL6" s="240"/>
      <c r="CM6" s="177"/>
      <c r="CO6" s="177"/>
      <c r="CP6" s="177"/>
      <c r="CQ6" s="177"/>
      <c r="CR6" s="177"/>
      <c r="CS6" s="177"/>
      <c r="CT6" s="177"/>
      <c r="CU6" s="177"/>
      <c r="CV6" s="177"/>
      <c r="CW6" s="177"/>
      <c r="CY6" s="151"/>
      <c r="CZ6" s="240"/>
      <c r="DA6" s="177"/>
      <c r="DC6" s="177"/>
      <c r="DD6" s="177"/>
      <c r="DE6" s="177"/>
      <c r="DF6" s="177"/>
      <c r="DG6" s="177"/>
      <c r="DH6" s="177"/>
      <c r="DI6" s="177"/>
      <c r="DJ6" s="242"/>
      <c r="DK6" s="177"/>
      <c r="DM6" s="151"/>
      <c r="DN6" s="240"/>
      <c r="DO6" s="177"/>
      <c r="DQ6" s="177"/>
      <c r="DR6" s="177"/>
      <c r="DS6" s="177"/>
      <c r="DT6" s="177"/>
      <c r="DU6" s="177"/>
      <c r="DV6" s="177"/>
      <c r="DW6" s="177"/>
      <c r="DX6" s="177"/>
      <c r="DY6" s="177"/>
      <c r="EA6" s="151"/>
      <c r="EB6" s="240"/>
      <c r="EC6" s="177"/>
      <c r="EE6" s="177"/>
      <c r="EF6" s="177"/>
      <c r="EG6" s="177"/>
      <c r="EH6" s="177"/>
      <c r="EI6" s="177"/>
      <c r="EJ6" s="177"/>
      <c r="EK6" s="177"/>
      <c r="EL6" s="177"/>
      <c r="EM6" s="177"/>
      <c r="EO6" s="151"/>
      <c r="EP6" s="240"/>
      <c r="EQ6" s="177"/>
      <c r="ES6" s="177"/>
      <c r="ET6" s="177"/>
      <c r="EU6" s="177"/>
      <c r="EV6" s="177"/>
      <c r="EW6" s="177"/>
      <c r="EX6" s="177"/>
      <c r="EY6" s="177"/>
      <c r="EZ6" s="177"/>
      <c r="FA6" s="177"/>
      <c r="FC6" s="151"/>
      <c r="FD6" s="240"/>
      <c r="FE6" s="177"/>
      <c r="FG6" s="177"/>
      <c r="FH6" s="177"/>
      <c r="FI6" s="177"/>
      <c r="FJ6" s="177"/>
      <c r="FK6" s="177"/>
      <c r="FL6" s="177"/>
      <c r="FM6" s="177"/>
      <c r="FN6" s="177"/>
      <c r="FO6" s="177"/>
      <c r="FQ6" s="151"/>
      <c r="FR6" s="240"/>
      <c r="FS6" s="177"/>
      <c r="FU6" s="177"/>
      <c r="FV6" s="177"/>
      <c r="FW6" s="177"/>
      <c r="FX6" s="177"/>
      <c r="FY6" s="177"/>
      <c r="FZ6" s="177"/>
      <c r="GA6" s="177"/>
      <c r="GB6" s="177"/>
      <c r="GC6" s="177"/>
      <c r="GE6" s="151"/>
      <c r="GF6" s="240"/>
      <c r="GG6" s="177"/>
      <c r="GI6" s="177"/>
      <c r="GJ6" s="177"/>
      <c r="GK6" s="177"/>
      <c r="GL6" s="177"/>
      <c r="GM6" s="177"/>
      <c r="GN6" s="177"/>
      <c r="GO6" s="177"/>
      <c r="GP6" s="177"/>
      <c r="GQ6" s="177"/>
      <c r="GS6" s="151"/>
      <c r="GT6" s="240"/>
      <c r="GU6" s="177"/>
      <c r="GW6" s="177"/>
      <c r="GX6" s="177"/>
      <c r="GY6" s="177"/>
      <c r="GZ6" s="177"/>
      <c r="HA6" s="177"/>
      <c r="HB6" s="177"/>
      <c r="HC6" s="177"/>
      <c r="HD6" s="177"/>
      <c r="HE6" s="177"/>
      <c r="HG6" s="151"/>
      <c r="HH6" s="240"/>
      <c r="HI6" s="177"/>
      <c r="HK6" s="177"/>
      <c r="HL6" s="177"/>
      <c r="HM6" s="177"/>
      <c r="HN6" s="177"/>
      <c r="HO6" s="177"/>
      <c r="HP6" s="177"/>
      <c r="HQ6" s="177"/>
      <c r="HR6" s="177"/>
      <c r="HS6" s="177"/>
      <c r="HU6" s="151"/>
      <c r="HV6" s="240"/>
      <c r="HW6" s="177"/>
      <c r="HY6" s="177"/>
      <c r="HZ6" s="177"/>
      <c r="IA6" s="177"/>
      <c r="IB6" s="177"/>
      <c r="IC6" s="177"/>
      <c r="ID6" s="177"/>
      <c r="IE6" s="177"/>
      <c r="IF6" s="177"/>
      <c r="IG6" s="177"/>
      <c r="II6" s="151"/>
      <c r="IJ6" s="240"/>
      <c r="IK6" s="177"/>
      <c r="IM6" s="177"/>
      <c r="IN6" s="177"/>
      <c r="IO6" s="177"/>
    </row>
    <row r="7" spans="1:249" ht="13.5">
      <c r="A7" s="95">
        <v>5</v>
      </c>
      <c r="B7" s="188" t="str">
        <f t="shared" si="0"/>
        <v>走高跳</v>
      </c>
      <c r="C7" s="76"/>
      <c r="D7" s="59" t="str">
        <f t="shared" si="1"/>
        <v>走高跳</v>
      </c>
      <c r="E7" s="82">
        <f t="shared" si="2"/>
      </c>
      <c r="F7" s="181"/>
      <c r="G7" s="180">
        <f t="shared" si="9"/>
        <v>7</v>
      </c>
      <c r="H7" s="180">
        <f t="shared" si="3"/>
        <v>5</v>
      </c>
      <c r="I7" s="81" t="str">
        <f t="shared" si="10"/>
        <v>走高跳</v>
      </c>
      <c r="J7" s="281">
        <f t="shared" si="11"/>
      </c>
      <c r="K7" s="281">
        <f t="shared" si="4"/>
      </c>
      <c r="L7" s="281">
        <f t="shared" si="5"/>
      </c>
      <c r="M7" s="281">
        <f t="shared" si="6"/>
      </c>
      <c r="N7" s="281" t="str">
        <f t="shared" si="7"/>
        <v>07120</v>
      </c>
      <c r="O7" s="281" t="str">
        <f t="shared" si="8"/>
        <v>07120</v>
      </c>
      <c r="P7" s="180" t="str">
        <f t="shared" si="12"/>
        <v>07120</v>
      </c>
      <c r="Q7" s="170"/>
      <c r="R7" s="84"/>
      <c r="T7" s="180">
        <v>5</v>
      </c>
      <c r="U7" s="181" t="s">
        <v>333</v>
      </c>
      <c r="V7" s="181"/>
      <c r="W7" s="181"/>
      <c r="X7" s="181"/>
      <c r="Y7" s="181"/>
      <c r="Z7" s="181" t="s">
        <v>334</v>
      </c>
      <c r="AA7" s="181" t="s">
        <v>334</v>
      </c>
      <c r="AF7" s="181" t="s">
        <v>334</v>
      </c>
      <c r="AG7" s="181" t="s">
        <v>334</v>
      </c>
      <c r="AH7" s="240"/>
      <c r="AJ7" s="253"/>
      <c r="AK7" s="253"/>
      <c r="AL7" s="253"/>
      <c r="AM7" s="253"/>
      <c r="AN7" s="253"/>
      <c r="AO7" s="253"/>
      <c r="AP7" s="253"/>
      <c r="AQ7" s="253"/>
      <c r="AR7" s="253"/>
      <c r="AS7" s="253"/>
      <c r="AT7" s="253"/>
      <c r="AU7" s="253"/>
      <c r="AV7" s="240"/>
      <c r="AW7" s="177"/>
      <c r="AX7" s="253"/>
      <c r="AY7" s="253"/>
      <c r="AZ7" s="253"/>
      <c r="BA7" s="253"/>
      <c r="BB7" s="253"/>
      <c r="BC7" s="253"/>
      <c r="BD7" s="253"/>
      <c r="BE7" s="253"/>
      <c r="BF7" s="253"/>
      <c r="BG7" s="253"/>
      <c r="BH7" s="253"/>
      <c r="BI7" s="253"/>
      <c r="BJ7" s="240"/>
      <c r="BL7" s="180"/>
      <c r="BM7" s="181"/>
      <c r="BN7" s="181"/>
      <c r="BO7" s="181"/>
      <c r="BP7" s="181"/>
      <c r="BQ7" s="181"/>
      <c r="BR7" s="180"/>
      <c r="BS7" s="180"/>
      <c r="BT7" s="181"/>
      <c r="BU7" s="181"/>
      <c r="BV7" s="181"/>
      <c r="BW7" s="181"/>
      <c r="BX7" s="240"/>
      <c r="BY7" s="177"/>
      <c r="CA7" s="177"/>
      <c r="CB7" s="177"/>
      <c r="CC7" s="177"/>
      <c r="CD7" s="177"/>
      <c r="CE7" s="177"/>
      <c r="CF7" s="177"/>
      <c r="CG7" s="177"/>
      <c r="CH7" s="177"/>
      <c r="CI7" s="177"/>
      <c r="CK7" s="151"/>
      <c r="CL7" s="240"/>
      <c r="CM7" s="177"/>
      <c r="CO7" s="177"/>
      <c r="CP7" s="177"/>
      <c r="CQ7" s="177"/>
      <c r="CR7" s="177"/>
      <c r="CS7" s="177"/>
      <c r="CT7" s="177"/>
      <c r="CU7" s="177"/>
      <c r="CV7" s="177"/>
      <c r="CW7" s="177"/>
      <c r="CY7" s="151"/>
      <c r="CZ7" s="240"/>
      <c r="DA7" s="177"/>
      <c r="DC7" s="177"/>
      <c r="DD7" s="177"/>
      <c r="DE7" s="177"/>
      <c r="DF7" s="177"/>
      <c r="DG7" s="177"/>
      <c r="DH7" s="177"/>
      <c r="DI7" s="177"/>
      <c r="DJ7" s="242"/>
      <c r="DK7" s="177"/>
      <c r="DM7" s="151"/>
      <c r="DN7" s="240"/>
      <c r="DO7" s="177"/>
      <c r="DQ7" s="177"/>
      <c r="DR7" s="177"/>
      <c r="DS7" s="177"/>
      <c r="DT7" s="177"/>
      <c r="DU7" s="177"/>
      <c r="DV7" s="177"/>
      <c r="DW7" s="177"/>
      <c r="DX7" s="177"/>
      <c r="DY7" s="177"/>
      <c r="EA7" s="151"/>
      <c r="EB7" s="240"/>
      <c r="EC7" s="177"/>
      <c r="EE7" s="177"/>
      <c r="EF7" s="177"/>
      <c r="EG7" s="177"/>
      <c r="EH7" s="177"/>
      <c r="EI7" s="177"/>
      <c r="EJ7" s="177"/>
      <c r="EK7" s="177"/>
      <c r="EL7" s="177"/>
      <c r="EM7" s="177"/>
      <c r="EO7" s="151"/>
      <c r="EP7" s="240"/>
      <c r="EQ7" s="177"/>
      <c r="ES7" s="177"/>
      <c r="ET7" s="177"/>
      <c r="EU7" s="177"/>
      <c r="EV7" s="177"/>
      <c r="EW7" s="177"/>
      <c r="EX7" s="177"/>
      <c r="EY7" s="177"/>
      <c r="EZ7" s="177"/>
      <c r="FA7" s="177"/>
      <c r="FC7" s="151"/>
      <c r="FD7" s="240"/>
      <c r="FE7" s="177"/>
      <c r="FG7" s="177"/>
      <c r="FH7" s="177"/>
      <c r="FI7" s="177"/>
      <c r="FJ7" s="177"/>
      <c r="FK7" s="177"/>
      <c r="FL7" s="177"/>
      <c r="FM7" s="177"/>
      <c r="FN7" s="177"/>
      <c r="FO7" s="177"/>
      <c r="FQ7" s="151"/>
      <c r="FR7" s="240"/>
      <c r="FS7" s="177"/>
      <c r="FU7" s="177"/>
      <c r="FV7" s="177"/>
      <c r="FW7" s="177"/>
      <c r="FX7" s="177"/>
      <c r="FY7" s="177"/>
      <c r="FZ7" s="177"/>
      <c r="GA7" s="177"/>
      <c r="GB7" s="177"/>
      <c r="GC7" s="177"/>
      <c r="GE7" s="151"/>
      <c r="GF7" s="240"/>
      <c r="GG7" s="177"/>
      <c r="GI7" s="177"/>
      <c r="GJ7" s="177"/>
      <c r="GK7" s="177"/>
      <c r="GL7" s="177"/>
      <c r="GM7" s="177"/>
      <c r="GN7" s="177"/>
      <c r="GO7" s="177"/>
      <c r="GP7" s="177"/>
      <c r="GQ7" s="177"/>
      <c r="GS7" s="151"/>
      <c r="GT7" s="240"/>
      <c r="GU7" s="177"/>
      <c r="GW7" s="177"/>
      <c r="GX7" s="177"/>
      <c r="GY7" s="177"/>
      <c r="GZ7" s="177"/>
      <c r="HA7" s="177"/>
      <c r="HB7" s="177"/>
      <c r="HC7" s="177"/>
      <c r="HD7" s="177"/>
      <c r="HE7" s="177"/>
      <c r="HG7" s="151"/>
      <c r="HH7" s="240"/>
      <c r="HI7" s="177"/>
      <c r="HK7" s="177"/>
      <c r="HL7" s="177"/>
      <c r="HM7" s="177"/>
      <c r="HN7" s="177"/>
      <c r="HO7" s="177"/>
      <c r="HP7" s="177"/>
      <c r="HQ7" s="177"/>
      <c r="HR7" s="177"/>
      <c r="HS7" s="177"/>
      <c r="HU7" s="151"/>
      <c r="HV7" s="240"/>
      <c r="HW7" s="177"/>
      <c r="HY7" s="177"/>
      <c r="HZ7" s="177"/>
      <c r="IA7" s="177"/>
      <c r="IB7" s="177"/>
      <c r="IC7" s="177"/>
      <c r="ID7" s="177"/>
      <c r="IE7" s="177"/>
      <c r="IF7" s="177"/>
      <c r="IG7" s="177"/>
      <c r="II7" s="151"/>
      <c r="IJ7" s="240"/>
      <c r="IK7" s="177"/>
      <c r="IM7" s="177"/>
      <c r="IN7" s="177"/>
      <c r="IO7" s="177"/>
    </row>
    <row r="8" spans="1:249" ht="13.5">
      <c r="A8" s="95">
        <v>6</v>
      </c>
      <c r="B8" s="188" t="str">
        <f t="shared" si="0"/>
        <v>走幅跳</v>
      </c>
      <c r="C8" s="76"/>
      <c r="D8" s="59" t="str">
        <f t="shared" si="1"/>
        <v>走幅跳</v>
      </c>
      <c r="E8" s="82" t="str">
        <f t="shared" si="2"/>
        <v>07321</v>
      </c>
      <c r="F8" s="181"/>
      <c r="G8" s="180">
        <f t="shared" si="9"/>
        <v>8</v>
      </c>
      <c r="H8" s="180">
        <f t="shared" si="3"/>
        <v>6</v>
      </c>
      <c r="I8" s="81" t="str">
        <f t="shared" si="10"/>
        <v>走幅跳</v>
      </c>
      <c r="J8" s="281" t="str">
        <f t="shared" si="11"/>
        <v>07321</v>
      </c>
      <c r="K8" s="281" t="str">
        <f t="shared" si="4"/>
        <v>07321</v>
      </c>
      <c r="L8" s="281" t="str">
        <f t="shared" si="5"/>
        <v>07322</v>
      </c>
      <c r="M8" s="281" t="str">
        <f t="shared" si="6"/>
        <v>07322</v>
      </c>
      <c r="N8" s="281" t="str">
        <f t="shared" si="7"/>
        <v>07323</v>
      </c>
      <c r="O8" s="281" t="str">
        <f t="shared" si="8"/>
        <v>07323</v>
      </c>
      <c r="P8" s="180" t="str">
        <f t="shared" si="12"/>
        <v>07323</v>
      </c>
      <c r="Q8" s="171"/>
      <c r="R8" s="84"/>
      <c r="T8" s="180">
        <v>6</v>
      </c>
      <c r="U8" s="177" t="s">
        <v>335</v>
      </c>
      <c r="V8" s="181" t="s">
        <v>336</v>
      </c>
      <c r="W8" s="181" t="s">
        <v>336</v>
      </c>
      <c r="X8" s="181" t="s">
        <v>337</v>
      </c>
      <c r="Y8" s="181" t="s">
        <v>337</v>
      </c>
      <c r="Z8" s="181" t="s">
        <v>338</v>
      </c>
      <c r="AA8" s="181" t="s">
        <v>338</v>
      </c>
      <c r="AB8" s="181" t="s">
        <v>336</v>
      </c>
      <c r="AC8" s="181" t="s">
        <v>336</v>
      </c>
      <c r="AD8" s="181" t="s">
        <v>337</v>
      </c>
      <c r="AE8" s="181" t="s">
        <v>337</v>
      </c>
      <c r="AF8" s="181" t="s">
        <v>338</v>
      </c>
      <c r="AG8" s="181" t="s">
        <v>338</v>
      </c>
      <c r="AH8" s="240"/>
      <c r="AI8" s="180"/>
      <c r="AJ8" s="253"/>
      <c r="AK8" s="253"/>
      <c r="AL8" s="253"/>
      <c r="AM8" s="253"/>
      <c r="AN8" s="253"/>
      <c r="AO8" s="253"/>
      <c r="AP8" s="253"/>
      <c r="AQ8" s="253"/>
      <c r="AR8" s="253"/>
      <c r="AS8" s="253"/>
      <c r="AT8" s="253"/>
      <c r="AU8" s="253"/>
      <c r="AV8" s="240"/>
      <c r="AW8" s="181"/>
      <c r="AX8" s="253"/>
      <c r="AY8" s="253"/>
      <c r="AZ8" s="253"/>
      <c r="BA8" s="253"/>
      <c r="BB8" s="253"/>
      <c r="BC8" s="253"/>
      <c r="BD8" s="253"/>
      <c r="BE8" s="253"/>
      <c r="BF8" s="253"/>
      <c r="BG8" s="253"/>
      <c r="BH8" s="253"/>
      <c r="BI8" s="253"/>
      <c r="BJ8" s="240"/>
      <c r="BK8" s="180"/>
      <c r="BL8" s="180"/>
      <c r="BM8" s="180"/>
      <c r="BN8" s="181"/>
      <c r="BO8" s="181"/>
      <c r="BP8" s="180"/>
      <c r="BQ8" s="181"/>
      <c r="BR8" s="180"/>
      <c r="BS8" s="177"/>
      <c r="BT8" s="181"/>
      <c r="BU8" s="181"/>
      <c r="BV8" s="181"/>
      <c r="BW8" s="181"/>
      <c r="BX8" s="240"/>
      <c r="BY8" s="177"/>
      <c r="CA8" s="177"/>
      <c r="CB8" s="177"/>
      <c r="CC8" s="177"/>
      <c r="CD8" s="177"/>
      <c r="CE8" s="177"/>
      <c r="CF8" s="177"/>
      <c r="CG8" s="177"/>
      <c r="CH8" s="177"/>
      <c r="CI8" s="177"/>
      <c r="CK8" s="151"/>
      <c r="CL8" s="240"/>
      <c r="CM8" s="177"/>
      <c r="CO8" s="177"/>
      <c r="CP8" s="177"/>
      <c r="CQ8" s="177"/>
      <c r="CR8" s="177"/>
      <c r="CS8" s="177"/>
      <c r="CT8" s="177"/>
      <c r="CU8" s="177"/>
      <c r="CV8" s="177"/>
      <c r="CW8" s="177"/>
      <c r="CY8" s="151"/>
      <c r="CZ8" s="240"/>
      <c r="DA8" s="177"/>
      <c r="DC8" s="177"/>
      <c r="DD8" s="177"/>
      <c r="DE8" s="177"/>
      <c r="DF8" s="177"/>
      <c r="DG8" s="177"/>
      <c r="DH8" s="177"/>
      <c r="DI8" s="177"/>
      <c r="DJ8" s="242"/>
      <c r="DK8" s="177"/>
      <c r="DM8" s="151"/>
      <c r="DN8" s="240"/>
      <c r="DO8" s="177"/>
      <c r="DQ8" s="177"/>
      <c r="DR8" s="177"/>
      <c r="DS8" s="177"/>
      <c r="DT8" s="177"/>
      <c r="DU8" s="177"/>
      <c r="DV8" s="177"/>
      <c r="DW8" s="177"/>
      <c r="DX8" s="177"/>
      <c r="DY8" s="177"/>
      <c r="EA8" s="151"/>
      <c r="EB8" s="240"/>
      <c r="EC8" s="177"/>
      <c r="EE8" s="177"/>
      <c r="EF8" s="177"/>
      <c r="EG8" s="177"/>
      <c r="EH8" s="177"/>
      <c r="EI8" s="177"/>
      <c r="EJ8" s="177"/>
      <c r="EK8" s="177"/>
      <c r="EL8" s="177"/>
      <c r="EM8" s="177"/>
      <c r="EO8" s="151"/>
      <c r="EP8" s="240"/>
      <c r="EQ8" s="177"/>
      <c r="ES8" s="177"/>
      <c r="ET8" s="177"/>
      <c r="EU8" s="177"/>
      <c r="EV8" s="177"/>
      <c r="EW8" s="177"/>
      <c r="EX8" s="177"/>
      <c r="EY8" s="177"/>
      <c r="EZ8" s="177"/>
      <c r="FA8" s="177"/>
      <c r="FC8" s="151"/>
      <c r="FD8" s="240"/>
      <c r="FE8" s="177"/>
      <c r="FG8" s="177"/>
      <c r="FH8" s="177"/>
      <c r="FI8" s="177"/>
      <c r="FJ8" s="177"/>
      <c r="FK8" s="177"/>
      <c r="FL8" s="177"/>
      <c r="FM8" s="177"/>
      <c r="FN8" s="177"/>
      <c r="FO8" s="177"/>
      <c r="FQ8" s="151"/>
      <c r="FR8" s="240"/>
      <c r="FS8" s="177"/>
      <c r="FU8" s="177"/>
      <c r="FV8" s="177"/>
      <c r="FW8" s="177"/>
      <c r="FX8" s="177"/>
      <c r="FY8" s="177"/>
      <c r="FZ8" s="177"/>
      <c r="GA8" s="177"/>
      <c r="GB8" s="177"/>
      <c r="GC8" s="177"/>
      <c r="GE8" s="151"/>
      <c r="GF8" s="240"/>
      <c r="GG8" s="177"/>
      <c r="GI8" s="177"/>
      <c r="GJ8" s="177"/>
      <c r="GK8" s="177"/>
      <c r="GL8" s="177"/>
      <c r="GM8" s="177"/>
      <c r="GN8" s="177"/>
      <c r="GO8" s="177"/>
      <c r="GP8" s="177"/>
      <c r="GQ8" s="177"/>
      <c r="GS8" s="151"/>
      <c r="GT8" s="240"/>
      <c r="GU8" s="177"/>
      <c r="GW8" s="177"/>
      <c r="GX8" s="177"/>
      <c r="GY8" s="177"/>
      <c r="GZ8" s="177"/>
      <c r="HA8" s="177"/>
      <c r="HB8" s="177"/>
      <c r="HC8" s="177"/>
      <c r="HD8" s="177"/>
      <c r="HE8" s="177"/>
      <c r="HG8" s="151"/>
      <c r="HH8" s="240"/>
      <c r="HI8" s="177"/>
      <c r="HK8" s="177"/>
      <c r="HL8" s="177"/>
      <c r="HM8" s="177"/>
      <c r="HN8" s="177"/>
      <c r="HO8" s="177"/>
      <c r="HP8" s="177"/>
      <c r="HQ8" s="177"/>
      <c r="HR8" s="177"/>
      <c r="HS8" s="177"/>
      <c r="HU8" s="151"/>
      <c r="HV8" s="240"/>
      <c r="HW8" s="177"/>
      <c r="HY8" s="177"/>
      <c r="HZ8" s="177"/>
      <c r="IA8" s="177"/>
      <c r="IB8" s="177"/>
      <c r="IC8" s="177"/>
      <c r="ID8" s="177"/>
      <c r="IE8" s="177"/>
      <c r="IF8" s="177"/>
      <c r="IG8" s="177"/>
      <c r="II8" s="151"/>
      <c r="IJ8" s="240"/>
      <c r="IK8" s="177"/>
      <c r="IM8" s="177"/>
      <c r="IN8" s="177"/>
      <c r="IO8" s="177"/>
    </row>
    <row r="9" spans="1:249" ht="13.5">
      <c r="A9" s="95">
        <v>7</v>
      </c>
      <c r="B9" s="188" t="str">
        <f t="shared" si="0"/>
        <v>ジャべリックボール</v>
      </c>
      <c r="C9" s="76"/>
      <c r="D9" s="59" t="str">
        <f t="shared" si="1"/>
        <v>ジャべリックボール</v>
      </c>
      <c r="E9" s="82">
        <f t="shared" si="2"/>
      </c>
      <c r="F9" s="181"/>
      <c r="G9" s="180">
        <f t="shared" si="9"/>
        <v>9</v>
      </c>
      <c r="H9" s="180">
        <f t="shared" si="3"/>
        <v>7</v>
      </c>
      <c r="I9" s="81" t="str">
        <f t="shared" si="10"/>
        <v>ジャべリックボール</v>
      </c>
      <c r="J9" s="281">
        <f t="shared" si="11"/>
      </c>
      <c r="K9" s="281">
        <f t="shared" si="4"/>
      </c>
      <c r="L9" s="281">
        <f t="shared" si="5"/>
      </c>
      <c r="M9" s="281">
        <f t="shared" si="6"/>
      </c>
      <c r="N9" s="281" t="str">
        <f t="shared" si="7"/>
        <v>09920</v>
      </c>
      <c r="O9" s="281" t="str">
        <f t="shared" si="8"/>
        <v>09920</v>
      </c>
      <c r="P9" s="180" t="str">
        <f t="shared" si="12"/>
        <v>09920</v>
      </c>
      <c r="Q9" s="170"/>
      <c r="R9" s="84"/>
      <c r="T9" s="180">
        <v>7</v>
      </c>
      <c r="U9" s="181" t="s">
        <v>339</v>
      </c>
      <c r="V9" s="181"/>
      <c r="W9" s="181"/>
      <c r="X9" s="181"/>
      <c r="Y9" s="181"/>
      <c r="Z9" s="181" t="s">
        <v>340</v>
      </c>
      <c r="AA9" s="181" t="s">
        <v>340</v>
      </c>
      <c r="AB9" s="181"/>
      <c r="AC9" s="181"/>
      <c r="AD9" s="181"/>
      <c r="AE9" s="181"/>
      <c r="AF9" s="181" t="s">
        <v>340</v>
      </c>
      <c r="AG9" s="181" t="s">
        <v>340</v>
      </c>
      <c r="AH9" s="240"/>
      <c r="AJ9" s="253"/>
      <c r="AK9" s="253"/>
      <c r="AL9" s="253"/>
      <c r="AM9" s="253"/>
      <c r="AN9" s="253"/>
      <c r="AO9" s="253"/>
      <c r="AP9" s="253"/>
      <c r="AQ9" s="253"/>
      <c r="AR9" s="253"/>
      <c r="AS9" s="253"/>
      <c r="AT9" s="253"/>
      <c r="AU9" s="253"/>
      <c r="AV9" s="241"/>
      <c r="AW9" s="177"/>
      <c r="AX9" s="253"/>
      <c r="AY9" s="253"/>
      <c r="AZ9" s="253"/>
      <c r="BA9" s="253"/>
      <c r="BB9" s="253"/>
      <c r="BC9" s="253"/>
      <c r="BD9" s="253"/>
      <c r="BE9" s="253"/>
      <c r="BF9" s="253"/>
      <c r="BG9" s="253"/>
      <c r="BH9" s="253"/>
      <c r="BI9" s="253"/>
      <c r="BJ9" s="241"/>
      <c r="BL9" s="180"/>
      <c r="BM9" s="180"/>
      <c r="BN9" s="180"/>
      <c r="BO9" s="180"/>
      <c r="BP9" s="180"/>
      <c r="BQ9" s="180"/>
      <c r="BR9" s="180"/>
      <c r="BS9" s="180"/>
      <c r="BT9" s="180"/>
      <c r="BU9" s="180"/>
      <c r="BV9" s="180"/>
      <c r="BW9" s="180"/>
      <c r="BX9" s="241"/>
      <c r="BY9" s="177"/>
      <c r="CA9" s="177"/>
      <c r="CB9" s="177"/>
      <c r="CC9" s="177"/>
      <c r="CD9" s="177"/>
      <c r="CE9" s="177"/>
      <c r="CF9" s="177"/>
      <c r="CG9" s="177"/>
      <c r="CH9" s="177"/>
      <c r="CI9" s="177"/>
      <c r="CK9" s="242"/>
      <c r="CL9" s="241"/>
      <c r="CM9" s="177"/>
      <c r="CO9" s="177"/>
      <c r="CP9" s="177"/>
      <c r="CQ9" s="177"/>
      <c r="CR9" s="177"/>
      <c r="CS9" s="177"/>
      <c r="CT9" s="177"/>
      <c r="CU9" s="177"/>
      <c r="CV9" s="177"/>
      <c r="CW9" s="177"/>
      <c r="CY9" s="242"/>
      <c r="CZ9" s="241"/>
      <c r="DA9" s="177"/>
      <c r="DC9" s="177"/>
      <c r="DD9" s="177"/>
      <c r="DE9" s="177"/>
      <c r="DF9" s="177"/>
      <c r="DG9" s="177"/>
      <c r="DH9" s="177"/>
      <c r="DI9" s="177"/>
      <c r="DJ9" s="242"/>
      <c r="DK9" s="177"/>
      <c r="DM9" s="242"/>
      <c r="DN9" s="241"/>
      <c r="DO9" s="177"/>
      <c r="DQ9" s="177"/>
      <c r="DR9" s="177"/>
      <c r="DS9" s="177"/>
      <c r="DT9" s="177"/>
      <c r="DU9" s="177"/>
      <c r="DV9" s="177"/>
      <c r="DW9" s="177"/>
      <c r="DX9" s="177"/>
      <c r="DY9" s="177"/>
      <c r="EA9" s="242"/>
      <c r="EB9" s="241"/>
      <c r="EC9" s="177"/>
      <c r="EE9" s="177"/>
      <c r="EF9" s="177"/>
      <c r="EG9" s="177"/>
      <c r="EH9" s="177"/>
      <c r="EI9" s="177"/>
      <c r="EJ9" s="177"/>
      <c r="EK9" s="177"/>
      <c r="EL9" s="177"/>
      <c r="EM9" s="177"/>
      <c r="EO9" s="242"/>
      <c r="EP9" s="241"/>
      <c r="EQ9" s="177"/>
      <c r="ES9" s="177"/>
      <c r="ET9" s="177"/>
      <c r="EU9" s="177"/>
      <c r="EV9" s="177"/>
      <c r="EW9" s="177"/>
      <c r="EX9" s="177"/>
      <c r="EY9" s="177"/>
      <c r="EZ9" s="177"/>
      <c r="FA9" s="177"/>
      <c r="FC9" s="242"/>
      <c r="FD9" s="241"/>
      <c r="FE9" s="177"/>
      <c r="FG9" s="177"/>
      <c r="FH9" s="177"/>
      <c r="FI9" s="177"/>
      <c r="FJ9" s="177"/>
      <c r="FK9" s="177"/>
      <c r="FL9" s="177"/>
      <c r="FM9" s="177"/>
      <c r="FN9" s="177"/>
      <c r="FO9" s="177"/>
      <c r="FQ9" s="242"/>
      <c r="FR9" s="241"/>
      <c r="FS9" s="177"/>
      <c r="FU9" s="177"/>
      <c r="FV9" s="177"/>
      <c r="FW9" s="177"/>
      <c r="FX9" s="177"/>
      <c r="FY9" s="177"/>
      <c r="FZ9" s="177"/>
      <c r="GA9" s="177"/>
      <c r="GB9" s="177"/>
      <c r="GC9" s="177"/>
      <c r="GE9" s="242"/>
      <c r="GF9" s="241"/>
      <c r="GG9" s="177"/>
      <c r="GI9" s="177"/>
      <c r="GJ9" s="177"/>
      <c r="GK9" s="177"/>
      <c r="GL9" s="177"/>
      <c r="GM9" s="177"/>
      <c r="GN9" s="177"/>
      <c r="GO9" s="177"/>
      <c r="GP9" s="177"/>
      <c r="GQ9" s="177"/>
      <c r="GS9" s="242"/>
      <c r="GT9" s="241"/>
      <c r="GU9" s="177"/>
      <c r="GW9" s="177"/>
      <c r="GX9" s="177"/>
      <c r="GY9" s="177"/>
      <c r="GZ9" s="177"/>
      <c r="HA9" s="177"/>
      <c r="HB9" s="177"/>
      <c r="HC9" s="177"/>
      <c r="HD9" s="177"/>
      <c r="HE9" s="177"/>
      <c r="HG9" s="242"/>
      <c r="HH9" s="241"/>
      <c r="HI9" s="177"/>
      <c r="HK9" s="177"/>
      <c r="HL9" s="177"/>
      <c r="HM9" s="177"/>
      <c r="HN9" s="177"/>
      <c r="HO9" s="177"/>
      <c r="HP9" s="177"/>
      <c r="HQ9" s="177"/>
      <c r="HR9" s="177"/>
      <c r="HS9" s="177"/>
      <c r="HU9" s="242"/>
      <c r="HV9" s="241"/>
      <c r="HW9" s="177"/>
      <c r="HY9" s="177"/>
      <c r="HZ9" s="177"/>
      <c r="IA9" s="177"/>
      <c r="IB9" s="177"/>
      <c r="IC9" s="177"/>
      <c r="ID9" s="177"/>
      <c r="IE9" s="177"/>
      <c r="IF9" s="177"/>
      <c r="IG9" s="177"/>
      <c r="II9" s="242"/>
      <c r="IJ9" s="241"/>
      <c r="IK9" s="177"/>
      <c r="IM9" s="177"/>
      <c r="IN9" s="177"/>
      <c r="IO9" s="177"/>
    </row>
    <row r="10" spans="1:249" ht="13.5">
      <c r="A10" s="95">
        <v>8</v>
      </c>
      <c r="B10" s="188">
        <f t="shared" si="0"/>
      </c>
      <c r="C10" s="76"/>
      <c r="D10" s="59">
        <f t="shared" si="1"/>
      </c>
      <c r="E10" s="82">
        <f t="shared" si="2"/>
      </c>
      <c r="F10" s="181"/>
      <c r="G10" s="180">
        <f t="shared" si="9"/>
      </c>
      <c r="H10" s="180">
        <f t="shared" si="3"/>
      </c>
      <c r="I10" s="81">
        <f t="shared" si="10"/>
      </c>
      <c r="J10" s="281">
        <f t="shared" si="11"/>
      </c>
      <c r="K10" s="281">
        <f t="shared" si="4"/>
      </c>
      <c r="L10" s="281">
        <f t="shared" si="5"/>
      </c>
      <c r="M10" s="281">
        <f t="shared" si="6"/>
      </c>
      <c r="N10" s="281">
        <f t="shared" si="7"/>
      </c>
      <c r="O10" s="281">
        <f t="shared" si="8"/>
      </c>
      <c r="P10" s="180">
        <f t="shared" si="12"/>
      </c>
      <c r="Q10" s="170"/>
      <c r="R10" s="84"/>
      <c r="T10" s="180">
        <v>8</v>
      </c>
      <c r="Y10" s="181"/>
      <c r="Z10" s="181"/>
      <c r="AA10" s="181"/>
      <c r="AB10" s="181"/>
      <c r="AC10" s="181"/>
      <c r="AD10" s="181"/>
      <c r="AE10" s="181"/>
      <c r="AF10" s="181"/>
      <c r="AG10" s="181"/>
      <c r="AH10" s="240"/>
      <c r="AI10" s="180"/>
      <c r="AJ10" s="253"/>
      <c r="AK10" s="253"/>
      <c r="AL10" s="253"/>
      <c r="AM10" s="253"/>
      <c r="AN10" s="253"/>
      <c r="AO10" s="253"/>
      <c r="AP10" s="253"/>
      <c r="AQ10" s="253"/>
      <c r="AR10" s="253"/>
      <c r="AS10" s="253"/>
      <c r="AT10" s="253"/>
      <c r="AU10" s="253"/>
      <c r="AV10" s="241"/>
      <c r="AW10" s="181"/>
      <c r="AX10" s="253"/>
      <c r="AY10" s="253"/>
      <c r="AZ10" s="253"/>
      <c r="BA10" s="253"/>
      <c r="BB10" s="253"/>
      <c r="BC10" s="253"/>
      <c r="BD10" s="253"/>
      <c r="BE10" s="253"/>
      <c r="BF10" s="253"/>
      <c r="BG10" s="253"/>
      <c r="BH10" s="253"/>
      <c r="BI10" s="253"/>
      <c r="BJ10" s="241"/>
      <c r="BK10" s="180"/>
      <c r="BL10" s="180"/>
      <c r="BM10" s="180"/>
      <c r="BN10" s="180"/>
      <c r="BO10" s="180"/>
      <c r="BP10" s="180"/>
      <c r="BQ10" s="180"/>
      <c r="BR10" s="180"/>
      <c r="BS10" s="180"/>
      <c r="BT10" s="180"/>
      <c r="BU10" s="180"/>
      <c r="BV10" s="180"/>
      <c r="BW10" s="180"/>
      <c r="BX10" s="241"/>
      <c r="BY10" s="177"/>
      <c r="CA10" s="177"/>
      <c r="CB10" s="177"/>
      <c r="CC10" s="177"/>
      <c r="CD10" s="177"/>
      <c r="CE10" s="177"/>
      <c r="CF10" s="177"/>
      <c r="CG10" s="177"/>
      <c r="CH10" s="177"/>
      <c r="CI10" s="177"/>
      <c r="CK10" s="242"/>
      <c r="CL10" s="241"/>
      <c r="CM10" s="177"/>
      <c r="CO10" s="177"/>
      <c r="CP10" s="177"/>
      <c r="CQ10" s="177"/>
      <c r="CR10" s="177"/>
      <c r="CS10" s="177"/>
      <c r="CT10" s="177"/>
      <c r="CU10" s="177"/>
      <c r="CV10" s="177"/>
      <c r="CW10" s="177"/>
      <c r="CY10" s="242"/>
      <c r="CZ10" s="241"/>
      <c r="DA10" s="177"/>
      <c r="DC10" s="177"/>
      <c r="DD10" s="177"/>
      <c r="DE10" s="177"/>
      <c r="DF10" s="177"/>
      <c r="DG10" s="177"/>
      <c r="DH10" s="177"/>
      <c r="DI10" s="177"/>
      <c r="DJ10" s="242"/>
      <c r="DK10" s="177"/>
      <c r="DM10" s="242"/>
      <c r="DN10" s="241"/>
      <c r="DO10" s="177"/>
      <c r="DQ10" s="177"/>
      <c r="DR10" s="177"/>
      <c r="DS10" s="177"/>
      <c r="DT10" s="177"/>
      <c r="DU10" s="177"/>
      <c r="DV10" s="177"/>
      <c r="DW10" s="177"/>
      <c r="DX10" s="177"/>
      <c r="DY10" s="177"/>
      <c r="EA10" s="242"/>
      <c r="EB10" s="241"/>
      <c r="EC10" s="177"/>
      <c r="EE10" s="177"/>
      <c r="EF10" s="177"/>
      <c r="EG10" s="177"/>
      <c r="EH10" s="177"/>
      <c r="EI10" s="177"/>
      <c r="EJ10" s="177"/>
      <c r="EK10" s="177"/>
      <c r="EL10" s="177"/>
      <c r="EM10" s="177"/>
      <c r="EO10" s="242"/>
      <c r="EP10" s="241"/>
      <c r="EQ10" s="177"/>
      <c r="ES10" s="177"/>
      <c r="ET10" s="177"/>
      <c r="EU10" s="177"/>
      <c r="EV10" s="177"/>
      <c r="EW10" s="177"/>
      <c r="EX10" s="177"/>
      <c r="EY10" s="177"/>
      <c r="EZ10" s="177"/>
      <c r="FA10" s="177"/>
      <c r="FC10" s="242"/>
      <c r="FD10" s="241"/>
      <c r="FE10" s="177"/>
      <c r="FG10" s="177"/>
      <c r="FH10" s="177"/>
      <c r="FI10" s="177"/>
      <c r="FJ10" s="177"/>
      <c r="FK10" s="177"/>
      <c r="FL10" s="177"/>
      <c r="FM10" s="177"/>
      <c r="FN10" s="177"/>
      <c r="FO10" s="177"/>
      <c r="FQ10" s="242"/>
      <c r="FR10" s="241"/>
      <c r="FS10" s="177"/>
      <c r="FU10" s="177"/>
      <c r="FV10" s="177"/>
      <c r="FW10" s="177"/>
      <c r="FX10" s="177"/>
      <c r="FY10" s="177"/>
      <c r="FZ10" s="177"/>
      <c r="GA10" s="177"/>
      <c r="GB10" s="177"/>
      <c r="GC10" s="177"/>
      <c r="GE10" s="242"/>
      <c r="GF10" s="241"/>
      <c r="GG10" s="177"/>
      <c r="GI10" s="177"/>
      <c r="GJ10" s="177"/>
      <c r="GK10" s="177"/>
      <c r="GL10" s="177"/>
      <c r="GM10" s="177"/>
      <c r="GN10" s="177"/>
      <c r="GO10" s="177"/>
      <c r="GP10" s="177"/>
      <c r="GQ10" s="177"/>
      <c r="GS10" s="242"/>
      <c r="GT10" s="241"/>
      <c r="GU10" s="177"/>
      <c r="GW10" s="177"/>
      <c r="GX10" s="177"/>
      <c r="GY10" s="177"/>
      <c r="GZ10" s="177"/>
      <c r="HA10" s="177"/>
      <c r="HB10" s="177"/>
      <c r="HC10" s="177"/>
      <c r="HD10" s="177"/>
      <c r="HE10" s="177"/>
      <c r="HG10" s="242"/>
      <c r="HH10" s="241"/>
      <c r="HI10" s="177"/>
      <c r="HK10" s="177"/>
      <c r="HL10" s="177"/>
      <c r="HM10" s="177"/>
      <c r="HN10" s="177"/>
      <c r="HO10" s="177"/>
      <c r="HP10" s="177"/>
      <c r="HQ10" s="177"/>
      <c r="HR10" s="177"/>
      <c r="HS10" s="177"/>
      <c r="HU10" s="242"/>
      <c r="HV10" s="241"/>
      <c r="HW10" s="177"/>
      <c r="HY10" s="177"/>
      <c r="HZ10" s="177"/>
      <c r="IA10" s="177"/>
      <c r="IB10" s="177"/>
      <c r="IC10" s="177"/>
      <c r="ID10" s="177"/>
      <c r="IE10" s="177"/>
      <c r="IF10" s="177"/>
      <c r="IG10" s="177"/>
      <c r="II10" s="242"/>
      <c r="IJ10" s="241"/>
      <c r="IK10" s="177"/>
      <c r="IM10" s="177"/>
      <c r="IN10" s="177"/>
      <c r="IO10" s="177"/>
    </row>
    <row r="11" spans="1:249" ht="13.5">
      <c r="A11" s="95">
        <v>9</v>
      </c>
      <c r="B11" s="188">
        <f t="shared" si="0"/>
      </c>
      <c r="C11" s="76"/>
      <c r="D11" s="59">
        <f t="shared" si="1"/>
      </c>
      <c r="E11" s="82">
        <f t="shared" si="2"/>
      </c>
      <c r="F11" s="181"/>
      <c r="G11" s="180">
        <f t="shared" si="9"/>
      </c>
      <c r="H11" s="180">
        <f t="shared" si="3"/>
      </c>
      <c r="I11" s="81">
        <f t="shared" si="10"/>
      </c>
      <c r="J11" s="281">
        <f t="shared" si="11"/>
      </c>
      <c r="K11" s="281">
        <f t="shared" si="4"/>
      </c>
      <c r="L11" s="281">
        <f t="shared" si="5"/>
      </c>
      <c r="M11" s="281">
        <f t="shared" si="6"/>
      </c>
      <c r="N11" s="281">
        <f t="shared" si="7"/>
      </c>
      <c r="O11" s="281">
        <f t="shared" si="8"/>
      </c>
      <c r="P11" s="180">
        <f t="shared" si="12"/>
      </c>
      <c r="Q11" s="170"/>
      <c r="R11" s="84"/>
      <c r="T11" s="180">
        <v>9</v>
      </c>
      <c r="Y11" s="181"/>
      <c r="Z11" s="181"/>
      <c r="AA11" s="181"/>
      <c r="AB11" s="181"/>
      <c r="AC11" s="181"/>
      <c r="AD11" s="181"/>
      <c r="AE11" s="181"/>
      <c r="AF11" s="181"/>
      <c r="AG11" s="181"/>
      <c r="AH11" s="240"/>
      <c r="AJ11" s="253"/>
      <c r="AK11" s="253"/>
      <c r="AL11" s="253"/>
      <c r="AM11" s="253"/>
      <c r="AN11" s="253"/>
      <c r="AO11" s="253"/>
      <c r="AP11" s="253"/>
      <c r="AQ11" s="253"/>
      <c r="AR11" s="253"/>
      <c r="AS11" s="253"/>
      <c r="AT11" s="253"/>
      <c r="AU11" s="253"/>
      <c r="AV11" s="241"/>
      <c r="AW11" s="177"/>
      <c r="AX11" s="253"/>
      <c r="AY11" s="253"/>
      <c r="AZ11" s="253"/>
      <c r="BA11" s="253"/>
      <c r="BB11" s="253"/>
      <c r="BC11" s="253"/>
      <c r="BD11" s="253"/>
      <c r="BE11" s="253"/>
      <c r="BF11" s="253"/>
      <c r="BG11" s="253"/>
      <c r="BH11" s="253"/>
      <c r="BI11" s="253"/>
      <c r="BJ11" s="241"/>
      <c r="BL11" s="180"/>
      <c r="BM11" s="181"/>
      <c r="BN11" s="181"/>
      <c r="BO11" s="181"/>
      <c r="BP11" s="181"/>
      <c r="BQ11" s="180"/>
      <c r="BR11" s="180"/>
      <c r="BS11" s="181"/>
      <c r="BT11" s="181"/>
      <c r="BU11" s="181"/>
      <c r="BV11" s="181"/>
      <c r="BW11" s="181"/>
      <c r="BX11" s="241"/>
      <c r="BY11" s="177"/>
      <c r="CB11" s="177"/>
      <c r="CC11" s="177"/>
      <c r="CD11" s="177"/>
      <c r="CE11" s="177"/>
      <c r="CF11" s="177"/>
      <c r="CG11" s="177"/>
      <c r="CH11" s="177"/>
      <c r="CI11" s="177"/>
      <c r="CK11" s="242"/>
      <c r="CL11" s="241"/>
      <c r="CM11" s="177"/>
      <c r="CP11" s="177"/>
      <c r="CQ11" s="177"/>
      <c r="CR11" s="177"/>
      <c r="CS11" s="177"/>
      <c r="CT11" s="177"/>
      <c r="CU11" s="177"/>
      <c r="CV11" s="177"/>
      <c r="CW11" s="177"/>
      <c r="CY11" s="242"/>
      <c r="CZ11" s="241"/>
      <c r="DA11" s="177"/>
      <c r="DD11" s="177"/>
      <c r="DE11" s="177"/>
      <c r="DF11" s="177"/>
      <c r="DG11" s="177"/>
      <c r="DH11" s="177"/>
      <c r="DI11" s="177"/>
      <c r="DJ11" s="242"/>
      <c r="DK11" s="177"/>
      <c r="DM11" s="242"/>
      <c r="DN11" s="241"/>
      <c r="DO11" s="177"/>
      <c r="DR11" s="177"/>
      <c r="DS11" s="177"/>
      <c r="DT11" s="177"/>
      <c r="DU11" s="177"/>
      <c r="DV11" s="177"/>
      <c r="DW11" s="177"/>
      <c r="DX11" s="177"/>
      <c r="DY11" s="177"/>
      <c r="EA11" s="242"/>
      <c r="EB11" s="241"/>
      <c r="EC11" s="177"/>
      <c r="EF11" s="177"/>
      <c r="EG11" s="177"/>
      <c r="EH11" s="177"/>
      <c r="EI11" s="177"/>
      <c r="EJ11" s="177"/>
      <c r="EK11" s="177"/>
      <c r="EL11" s="177"/>
      <c r="EM11" s="177"/>
      <c r="EO11" s="242"/>
      <c r="EP11" s="241"/>
      <c r="EQ11" s="177"/>
      <c r="ET11" s="177"/>
      <c r="EU11" s="177"/>
      <c r="EV11" s="177"/>
      <c r="EW11" s="177"/>
      <c r="EX11" s="177"/>
      <c r="EY11" s="177"/>
      <c r="EZ11" s="177"/>
      <c r="FA11" s="177"/>
      <c r="FC11" s="242"/>
      <c r="FD11" s="241"/>
      <c r="FE11" s="177"/>
      <c r="FH11" s="177"/>
      <c r="FI11" s="177"/>
      <c r="FJ11" s="177"/>
      <c r="FK11" s="177"/>
      <c r="FL11" s="177"/>
      <c r="FM11" s="177"/>
      <c r="FN11" s="177"/>
      <c r="FO11" s="177"/>
      <c r="FQ11" s="242"/>
      <c r="FR11" s="241"/>
      <c r="FS11" s="177"/>
      <c r="FV11" s="177"/>
      <c r="FW11" s="177"/>
      <c r="FX11" s="177"/>
      <c r="FY11" s="177"/>
      <c r="FZ11" s="177"/>
      <c r="GA11" s="177"/>
      <c r="GB11" s="177"/>
      <c r="GC11" s="177"/>
      <c r="GE11" s="242"/>
      <c r="GF11" s="241"/>
      <c r="GG11" s="177"/>
      <c r="GJ11" s="177"/>
      <c r="GK11" s="177"/>
      <c r="GL11" s="177"/>
      <c r="GM11" s="177"/>
      <c r="GN11" s="177"/>
      <c r="GO11" s="177"/>
      <c r="GP11" s="177"/>
      <c r="GQ11" s="177"/>
      <c r="GS11" s="242"/>
      <c r="GT11" s="241"/>
      <c r="GU11" s="177"/>
      <c r="GX11" s="177"/>
      <c r="GY11" s="177"/>
      <c r="GZ11" s="177"/>
      <c r="HA11" s="177"/>
      <c r="HB11" s="177"/>
      <c r="HC11" s="177"/>
      <c r="HD11" s="177"/>
      <c r="HE11" s="177"/>
      <c r="HG11" s="242"/>
      <c r="HH11" s="241"/>
      <c r="HI11" s="177"/>
      <c r="HL11" s="177"/>
      <c r="HM11" s="177"/>
      <c r="HN11" s="177"/>
      <c r="HO11" s="177"/>
      <c r="HP11" s="177"/>
      <c r="HQ11" s="177"/>
      <c r="HR11" s="177"/>
      <c r="HS11" s="177"/>
      <c r="HU11" s="242"/>
      <c r="HV11" s="241"/>
      <c r="HW11" s="177"/>
      <c r="HZ11" s="177"/>
      <c r="IA11" s="177"/>
      <c r="IB11" s="177"/>
      <c r="IC11" s="177"/>
      <c r="ID11" s="177"/>
      <c r="IE11" s="177"/>
      <c r="IF11" s="177"/>
      <c r="IG11" s="177"/>
      <c r="II11" s="242"/>
      <c r="IJ11" s="241"/>
      <c r="IK11" s="177"/>
      <c r="IN11" s="177"/>
      <c r="IO11" s="177"/>
    </row>
    <row r="12" spans="1:249" ht="13.5">
      <c r="A12" s="95">
        <v>10</v>
      </c>
      <c r="B12" s="188">
        <f t="shared" si="0"/>
      </c>
      <c r="C12" s="76"/>
      <c r="D12" s="59">
        <f t="shared" si="1"/>
      </c>
      <c r="E12" s="82">
        <f t="shared" si="2"/>
      </c>
      <c r="F12" s="181"/>
      <c r="G12" s="180">
        <f t="shared" si="9"/>
      </c>
      <c r="H12" s="180">
        <f t="shared" si="3"/>
      </c>
      <c r="I12" s="81">
        <f t="shared" si="10"/>
      </c>
      <c r="J12" s="281">
        <f t="shared" si="11"/>
      </c>
      <c r="K12" s="281">
        <f t="shared" si="4"/>
      </c>
      <c r="L12" s="281">
        <f t="shared" si="5"/>
      </c>
      <c r="M12" s="281">
        <f t="shared" si="6"/>
      </c>
      <c r="N12" s="281">
        <f t="shared" si="7"/>
      </c>
      <c r="O12" s="281">
        <f t="shared" si="8"/>
      </c>
      <c r="P12" s="180">
        <f t="shared" si="12"/>
      </c>
      <c r="Q12" s="170"/>
      <c r="R12" s="84"/>
      <c r="T12" s="180">
        <v>10</v>
      </c>
      <c r="U12" s="181"/>
      <c r="Y12" s="181"/>
      <c r="Z12" s="181"/>
      <c r="AA12" s="181"/>
      <c r="AB12" s="181"/>
      <c r="AC12" s="181"/>
      <c r="AD12" s="181"/>
      <c r="AE12" s="181"/>
      <c r="AF12" s="181"/>
      <c r="AG12" s="181"/>
      <c r="AH12" s="240"/>
      <c r="AI12" s="180"/>
      <c r="AJ12" s="253"/>
      <c r="AK12" s="253"/>
      <c r="AL12" s="253"/>
      <c r="AM12" s="253"/>
      <c r="AN12" s="253"/>
      <c r="AO12" s="253"/>
      <c r="AP12" s="253"/>
      <c r="AQ12" s="253"/>
      <c r="AR12" s="253"/>
      <c r="AS12" s="253"/>
      <c r="AT12" s="253"/>
      <c r="AU12" s="253"/>
      <c r="AV12" s="240"/>
      <c r="AW12" s="181"/>
      <c r="AX12" s="253"/>
      <c r="AY12" s="253"/>
      <c r="AZ12" s="253"/>
      <c r="BA12" s="253"/>
      <c r="BB12" s="253"/>
      <c r="BC12" s="253"/>
      <c r="BD12" s="253"/>
      <c r="BE12" s="253"/>
      <c r="BF12" s="253"/>
      <c r="BG12" s="253"/>
      <c r="BH12" s="253"/>
      <c r="BI12" s="253"/>
      <c r="BJ12" s="240"/>
      <c r="BL12" s="180"/>
      <c r="BM12" s="181"/>
      <c r="BN12" s="181"/>
      <c r="BO12" s="181"/>
      <c r="BP12" s="181"/>
      <c r="BQ12" s="181"/>
      <c r="BR12" s="180"/>
      <c r="BS12" s="180"/>
      <c r="BT12" s="181"/>
      <c r="BU12" s="180"/>
      <c r="BV12" s="181"/>
      <c r="BW12" s="181"/>
      <c r="BX12" s="240"/>
      <c r="BY12" s="177"/>
      <c r="CB12" s="177"/>
      <c r="CC12" s="177"/>
      <c r="CD12" s="177"/>
      <c r="CE12" s="177"/>
      <c r="CF12" s="177"/>
      <c r="CG12" s="177"/>
      <c r="CH12" s="177"/>
      <c r="CI12" s="177"/>
      <c r="CK12" s="151"/>
      <c r="CL12" s="240"/>
      <c r="CM12" s="177"/>
      <c r="CP12" s="177"/>
      <c r="CQ12" s="177"/>
      <c r="CR12" s="177"/>
      <c r="CS12" s="177"/>
      <c r="CT12" s="177"/>
      <c r="CU12" s="177"/>
      <c r="CV12" s="177"/>
      <c r="CW12" s="177"/>
      <c r="CY12" s="151"/>
      <c r="CZ12" s="240"/>
      <c r="DA12" s="177"/>
      <c r="DD12" s="177"/>
      <c r="DE12" s="177"/>
      <c r="DF12" s="177"/>
      <c r="DG12" s="177"/>
      <c r="DH12" s="177"/>
      <c r="DI12" s="177"/>
      <c r="DJ12" s="242"/>
      <c r="DK12" s="177"/>
      <c r="DM12" s="151"/>
      <c r="DN12" s="240"/>
      <c r="DO12" s="177"/>
      <c r="DR12" s="177"/>
      <c r="DS12" s="177"/>
      <c r="DT12" s="177"/>
      <c r="DU12" s="177"/>
      <c r="DV12" s="177"/>
      <c r="DW12" s="177"/>
      <c r="DX12" s="177"/>
      <c r="DY12" s="177"/>
      <c r="EA12" s="151"/>
      <c r="EB12" s="240"/>
      <c r="EC12" s="177"/>
      <c r="EF12" s="177"/>
      <c r="EG12" s="177"/>
      <c r="EH12" s="177"/>
      <c r="EI12" s="177"/>
      <c r="EJ12" s="177"/>
      <c r="EK12" s="177"/>
      <c r="EL12" s="177"/>
      <c r="EM12" s="177"/>
      <c r="EO12" s="151"/>
      <c r="EP12" s="240"/>
      <c r="EQ12" s="177"/>
      <c r="ET12" s="177"/>
      <c r="EU12" s="177"/>
      <c r="EV12" s="177"/>
      <c r="EW12" s="177"/>
      <c r="EX12" s="177"/>
      <c r="EY12" s="177"/>
      <c r="EZ12" s="177"/>
      <c r="FA12" s="177"/>
      <c r="FC12" s="151"/>
      <c r="FD12" s="240"/>
      <c r="FE12" s="177"/>
      <c r="FH12" s="177"/>
      <c r="FI12" s="177"/>
      <c r="FJ12" s="177"/>
      <c r="FK12" s="177"/>
      <c r="FL12" s="177"/>
      <c r="FM12" s="177"/>
      <c r="FN12" s="177"/>
      <c r="FO12" s="177"/>
      <c r="FQ12" s="151"/>
      <c r="FR12" s="240"/>
      <c r="FS12" s="177"/>
      <c r="FV12" s="177"/>
      <c r="FW12" s="177"/>
      <c r="FX12" s="177"/>
      <c r="FY12" s="177"/>
      <c r="FZ12" s="177"/>
      <c r="GA12" s="177"/>
      <c r="GB12" s="177"/>
      <c r="GC12" s="177"/>
      <c r="GE12" s="151"/>
      <c r="GF12" s="240"/>
      <c r="GG12" s="177"/>
      <c r="GJ12" s="177"/>
      <c r="GK12" s="177"/>
      <c r="GL12" s="177"/>
      <c r="GM12" s="177"/>
      <c r="GN12" s="177"/>
      <c r="GO12" s="177"/>
      <c r="GP12" s="177"/>
      <c r="GQ12" s="177"/>
      <c r="GS12" s="151"/>
      <c r="GT12" s="240"/>
      <c r="GU12" s="177"/>
      <c r="GX12" s="177"/>
      <c r="GY12" s="177"/>
      <c r="GZ12" s="177"/>
      <c r="HA12" s="177"/>
      <c r="HB12" s="177"/>
      <c r="HC12" s="177"/>
      <c r="HD12" s="177"/>
      <c r="HE12" s="177"/>
      <c r="HG12" s="151"/>
      <c r="HH12" s="240"/>
      <c r="HI12" s="177"/>
      <c r="HL12" s="177"/>
      <c r="HM12" s="177"/>
      <c r="HN12" s="177"/>
      <c r="HO12" s="177"/>
      <c r="HP12" s="177"/>
      <c r="HQ12" s="177"/>
      <c r="HR12" s="177"/>
      <c r="HS12" s="177"/>
      <c r="HU12" s="151"/>
      <c r="HV12" s="240"/>
      <c r="HW12" s="177"/>
      <c r="HZ12" s="177"/>
      <c r="IA12" s="177"/>
      <c r="IB12" s="177"/>
      <c r="IC12" s="177"/>
      <c r="ID12" s="177"/>
      <c r="IE12" s="177"/>
      <c r="IF12" s="177"/>
      <c r="IG12" s="177"/>
      <c r="II12" s="151"/>
      <c r="IJ12" s="240"/>
      <c r="IK12" s="177"/>
      <c r="IN12" s="177"/>
      <c r="IO12" s="177"/>
    </row>
    <row r="13" spans="1:249" ht="13.5">
      <c r="A13" s="95">
        <v>11</v>
      </c>
      <c r="B13" s="188">
        <f t="shared" si="0"/>
      </c>
      <c r="C13" s="76"/>
      <c r="D13" s="59">
        <f t="shared" si="1"/>
      </c>
      <c r="E13" s="82">
        <f t="shared" si="2"/>
      </c>
      <c r="F13" s="181"/>
      <c r="G13" s="180">
        <f t="shared" si="9"/>
      </c>
      <c r="H13" s="180">
        <f t="shared" si="3"/>
      </c>
      <c r="I13" s="81">
        <f t="shared" si="10"/>
      </c>
      <c r="J13" s="281">
        <f t="shared" si="11"/>
      </c>
      <c r="K13" s="281">
        <f t="shared" si="4"/>
      </c>
      <c r="L13" s="281">
        <f t="shared" si="5"/>
      </c>
      <c r="M13" s="281">
        <f t="shared" si="6"/>
      </c>
      <c r="N13" s="281">
        <f t="shared" si="7"/>
      </c>
      <c r="O13" s="281">
        <f t="shared" si="8"/>
      </c>
      <c r="P13" s="180">
        <f t="shared" si="12"/>
      </c>
      <c r="Q13" s="170"/>
      <c r="R13" s="84"/>
      <c r="T13" s="180">
        <v>11</v>
      </c>
      <c r="U13" s="180"/>
      <c r="Y13" s="181"/>
      <c r="Z13" s="181"/>
      <c r="AA13" s="181"/>
      <c r="AB13" s="181"/>
      <c r="AC13" s="181"/>
      <c r="AD13" s="181"/>
      <c r="AE13" s="181"/>
      <c r="AF13" s="181"/>
      <c r="AH13" s="240"/>
      <c r="AJ13" s="253"/>
      <c r="AK13" s="253"/>
      <c r="AL13" s="253"/>
      <c r="AM13" s="253"/>
      <c r="AN13" s="253"/>
      <c r="AO13" s="253"/>
      <c r="AP13" s="253"/>
      <c r="AQ13" s="181"/>
      <c r="AR13" s="181"/>
      <c r="AS13" s="181"/>
      <c r="AT13" s="181"/>
      <c r="AU13" s="180"/>
      <c r="AV13" s="240"/>
      <c r="AX13" s="253"/>
      <c r="AY13" s="253"/>
      <c r="AZ13" s="253"/>
      <c r="BA13" s="253"/>
      <c r="BB13" s="253"/>
      <c r="BC13" s="253"/>
      <c r="BD13" s="253"/>
      <c r="BE13" s="253"/>
      <c r="BF13" s="253"/>
      <c r="BG13" s="253"/>
      <c r="BH13" s="253"/>
      <c r="BI13" s="253"/>
      <c r="BJ13" s="240"/>
      <c r="BL13" s="180"/>
      <c r="BM13" s="181"/>
      <c r="BN13" s="181"/>
      <c r="BO13" s="181"/>
      <c r="BP13" s="181"/>
      <c r="BQ13" s="180"/>
      <c r="BR13" s="181"/>
      <c r="BS13" s="181"/>
      <c r="BT13" s="181"/>
      <c r="BU13" s="181"/>
      <c r="BV13" s="181"/>
      <c r="BW13" s="180"/>
      <c r="BX13" s="240"/>
      <c r="BY13" s="177"/>
      <c r="CB13" s="177"/>
      <c r="CC13" s="177"/>
      <c r="CD13" s="177"/>
      <c r="CE13" s="177"/>
      <c r="CF13" s="177"/>
      <c r="CG13" s="177"/>
      <c r="CH13" s="177"/>
      <c r="CI13" s="177"/>
      <c r="CK13" s="151"/>
      <c r="CL13" s="240"/>
      <c r="CM13" s="177"/>
      <c r="CP13" s="177"/>
      <c r="CQ13" s="177"/>
      <c r="CR13" s="177"/>
      <c r="CS13" s="177"/>
      <c r="CT13" s="177"/>
      <c r="CU13" s="177"/>
      <c r="CV13" s="177"/>
      <c r="CW13" s="177"/>
      <c r="CY13" s="151"/>
      <c r="CZ13" s="240"/>
      <c r="DA13" s="177"/>
      <c r="DD13" s="177"/>
      <c r="DE13" s="177"/>
      <c r="DF13" s="177"/>
      <c r="DG13" s="177"/>
      <c r="DH13" s="177"/>
      <c r="DI13" s="177"/>
      <c r="DJ13" s="242"/>
      <c r="DK13" s="177"/>
      <c r="DM13" s="151"/>
      <c r="DN13" s="240"/>
      <c r="DO13" s="177"/>
      <c r="DR13" s="177"/>
      <c r="DS13" s="177"/>
      <c r="DT13" s="177"/>
      <c r="DU13" s="177"/>
      <c r="DV13" s="177"/>
      <c r="DW13" s="177"/>
      <c r="DX13" s="177"/>
      <c r="DY13" s="177"/>
      <c r="EA13" s="151"/>
      <c r="EB13" s="240"/>
      <c r="EC13" s="177"/>
      <c r="EF13" s="177"/>
      <c r="EG13" s="177"/>
      <c r="EH13" s="177"/>
      <c r="EI13" s="177"/>
      <c r="EJ13" s="177"/>
      <c r="EK13" s="177"/>
      <c r="EL13" s="177"/>
      <c r="EM13" s="177"/>
      <c r="EO13" s="151"/>
      <c r="EP13" s="240"/>
      <c r="EQ13" s="177"/>
      <c r="ET13" s="177"/>
      <c r="EU13" s="177"/>
      <c r="EV13" s="177"/>
      <c r="EW13" s="177"/>
      <c r="EX13" s="177"/>
      <c r="EY13" s="177"/>
      <c r="EZ13" s="177"/>
      <c r="FA13" s="177"/>
      <c r="FC13" s="151"/>
      <c r="FD13" s="240"/>
      <c r="FE13" s="177"/>
      <c r="FH13" s="177"/>
      <c r="FI13" s="177"/>
      <c r="FJ13" s="177"/>
      <c r="FK13" s="177"/>
      <c r="FL13" s="177"/>
      <c r="FM13" s="177"/>
      <c r="FN13" s="177"/>
      <c r="FO13" s="177"/>
      <c r="FQ13" s="151"/>
      <c r="FR13" s="240"/>
      <c r="FS13" s="177"/>
      <c r="FV13" s="177"/>
      <c r="FW13" s="177"/>
      <c r="FX13" s="177"/>
      <c r="FY13" s="177"/>
      <c r="FZ13" s="177"/>
      <c r="GA13" s="177"/>
      <c r="GB13" s="177"/>
      <c r="GC13" s="177"/>
      <c r="GE13" s="151"/>
      <c r="GF13" s="240"/>
      <c r="GG13" s="177"/>
      <c r="GJ13" s="177"/>
      <c r="GK13" s="177"/>
      <c r="GL13" s="177"/>
      <c r="GM13" s="177"/>
      <c r="GN13" s="177"/>
      <c r="GO13" s="177"/>
      <c r="GP13" s="177"/>
      <c r="GQ13" s="177"/>
      <c r="GS13" s="151"/>
      <c r="GT13" s="240"/>
      <c r="GU13" s="177"/>
      <c r="GX13" s="177"/>
      <c r="GY13" s="177"/>
      <c r="GZ13" s="177"/>
      <c r="HA13" s="177"/>
      <c r="HB13" s="177"/>
      <c r="HC13" s="177"/>
      <c r="HD13" s="177"/>
      <c r="HE13" s="177"/>
      <c r="HG13" s="151"/>
      <c r="HH13" s="240"/>
      <c r="HI13" s="177"/>
      <c r="HL13" s="177"/>
      <c r="HM13" s="177"/>
      <c r="HN13" s="177"/>
      <c r="HO13" s="177"/>
      <c r="HP13" s="177"/>
      <c r="HQ13" s="177"/>
      <c r="HR13" s="177"/>
      <c r="HS13" s="177"/>
      <c r="HU13" s="151"/>
      <c r="HV13" s="240"/>
      <c r="HW13" s="177"/>
      <c r="HZ13" s="177"/>
      <c r="IA13" s="177"/>
      <c r="IB13" s="177"/>
      <c r="IC13" s="177"/>
      <c r="ID13" s="177"/>
      <c r="IE13" s="177"/>
      <c r="IF13" s="177"/>
      <c r="IG13" s="177"/>
      <c r="II13" s="151"/>
      <c r="IJ13" s="240"/>
      <c r="IK13" s="177"/>
      <c r="IN13" s="177"/>
      <c r="IO13" s="177"/>
    </row>
    <row r="14" spans="1:249" ht="13.5">
      <c r="A14" s="95">
        <v>12</v>
      </c>
      <c r="B14" s="188">
        <f t="shared" si="0"/>
      </c>
      <c r="C14" s="76"/>
      <c r="D14" s="59">
        <f t="shared" si="1"/>
      </c>
      <c r="E14" s="82">
        <f t="shared" si="2"/>
      </c>
      <c r="F14" s="181"/>
      <c r="G14" s="180">
        <f t="shared" si="9"/>
      </c>
      <c r="H14" s="180">
        <f t="shared" si="3"/>
      </c>
      <c r="I14" s="81">
        <f t="shared" si="10"/>
      </c>
      <c r="J14" s="281">
        <f t="shared" si="11"/>
      </c>
      <c r="K14" s="281">
        <f t="shared" si="4"/>
      </c>
      <c r="L14" s="281">
        <f t="shared" si="5"/>
      </c>
      <c r="M14" s="281">
        <f t="shared" si="6"/>
      </c>
      <c r="N14" s="281">
        <f t="shared" si="7"/>
      </c>
      <c r="O14" s="281">
        <f t="shared" si="8"/>
      </c>
      <c r="P14" s="180">
        <f t="shared" si="12"/>
      </c>
      <c r="Q14" s="171"/>
      <c r="R14" s="84"/>
      <c r="T14" s="180">
        <v>12</v>
      </c>
      <c r="Y14" s="181"/>
      <c r="Z14" s="181"/>
      <c r="AA14" s="181"/>
      <c r="AB14" s="181"/>
      <c r="AC14" s="181"/>
      <c r="AD14" s="181"/>
      <c r="AE14" s="181"/>
      <c r="AF14" s="181"/>
      <c r="AG14" s="181"/>
      <c r="AH14" s="240"/>
      <c r="AJ14" s="180"/>
      <c r="AK14" s="181"/>
      <c r="AL14" s="181"/>
      <c r="AM14" s="181"/>
      <c r="AN14" s="181"/>
      <c r="AO14" s="181"/>
      <c r="AP14" s="181"/>
      <c r="AQ14" s="180"/>
      <c r="AR14" s="181"/>
      <c r="AS14" s="181"/>
      <c r="AT14" s="181"/>
      <c r="AU14" s="181"/>
      <c r="AV14" s="241"/>
      <c r="AX14" s="180"/>
      <c r="AY14" s="181"/>
      <c r="AZ14" s="181"/>
      <c r="BA14" s="181"/>
      <c r="BB14" s="181"/>
      <c r="BC14" s="181"/>
      <c r="BD14" s="181"/>
      <c r="BE14" s="180"/>
      <c r="BF14" s="181"/>
      <c r="BG14" s="181"/>
      <c r="BH14" s="181"/>
      <c r="BI14" s="181"/>
      <c r="BJ14" s="241"/>
      <c r="BL14" s="180"/>
      <c r="BM14" s="181"/>
      <c r="BN14" s="181"/>
      <c r="BO14" s="181"/>
      <c r="BP14" s="181"/>
      <c r="BQ14" s="181"/>
      <c r="BR14" s="181"/>
      <c r="BS14" s="180"/>
      <c r="BT14" s="181"/>
      <c r="BU14" s="181"/>
      <c r="BV14" s="181"/>
      <c r="BW14" s="181"/>
      <c r="BX14" s="241"/>
      <c r="BY14" s="177"/>
      <c r="CB14" s="177"/>
      <c r="CC14" s="177"/>
      <c r="CD14" s="177"/>
      <c r="CE14" s="177"/>
      <c r="CF14" s="177"/>
      <c r="CG14" s="177"/>
      <c r="CH14" s="177"/>
      <c r="CI14" s="177"/>
      <c r="CK14" s="242"/>
      <c r="CL14" s="241"/>
      <c r="CM14" s="177"/>
      <c r="CP14" s="177"/>
      <c r="CQ14" s="177"/>
      <c r="CR14" s="177"/>
      <c r="CS14" s="177"/>
      <c r="CT14" s="177"/>
      <c r="CU14" s="177"/>
      <c r="CV14" s="177"/>
      <c r="CW14" s="177"/>
      <c r="CY14" s="242"/>
      <c r="CZ14" s="241"/>
      <c r="DA14" s="177"/>
      <c r="DD14" s="177"/>
      <c r="DE14" s="177"/>
      <c r="DF14" s="177"/>
      <c r="DG14" s="177"/>
      <c r="DH14" s="177"/>
      <c r="DI14" s="177"/>
      <c r="DJ14" s="242"/>
      <c r="DK14" s="177"/>
      <c r="DM14" s="242"/>
      <c r="DN14" s="241"/>
      <c r="DO14" s="177"/>
      <c r="DR14" s="177"/>
      <c r="DS14" s="177"/>
      <c r="DT14" s="177"/>
      <c r="DU14" s="177"/>
      <c r="DV14" s="177"/>
      <c r="DW14" s="177"/>
      <c r="DX14" s="177"/>
      <c r="DY14" s="177"/>
      <c r="EA14" s="242"/>
      <c r="EB14" s="241"/>
      <c r="EC14" s="177"/>
      <c r="EF14" s="177"/>
      <c r="EG14" s="177"/>
      <c r="EH14" s="177"/>
      <c r="EI14" s="177"/>
      <c r="EJ14" s="177"/>
      <c r="EK14" s="177"/>
      <c r="EL14" s="177"/>
      <c r="EM14" s="177"/>
      <c r="EO14" s="242"/>
      <c r="EP14" s="241"/>
      <c r="EQ14" s="177"/>
      <c r="ET14" s="177"/>
      <c r="EU14" s="177"/>
      <c r="EV14" s="177"/>
      <c r="EW14" s="177"/>
      <c r="EX14" s="177"/>
      <c r="EY14" s="177"/>
      <c r="EZ14" s="177"/>
      <c r="FA14" s="177"/>
      <c r="FC14" s="242"/>
      <c r="FD14" s="241"/>
      <c r="FE14" s="177"/>
      <c r="FH14" s="177"/>
      <c r="FI14" s="177"/>
      <c r="FJ14" s="177"/>
      <c r="FK14" s="177"/>
      <c r="FL14" s="177"/>
      <c r="FM14" s="177"/>
      <c r="FN14" s="177"/>
      <c r="FO14" s="177"/>
      <c r="FQ14" s="242"/>
      <c r="FR14" s="241"/>
      <c r="FS14" s="177"/>
      <c r="FV14" s="177"/>
      <c r="FW14" s="177"/>
      <c r="FX14" s="177"/>
      <c r="FY14" s="177"/>
      <c r="FZ14" s="177"/>
      <c r="GA14" s="177"/>
      <c r="GB14" s="177"/>
      <c r="GC14" s="177"/>
      <c r="GE14" s="242"/>
      <c r="GF14" s="241"/>
      <c r="GG14" s="177"/>
      <c r="GJ14" s="177"/>
      <c r="GK14" s="177"/>
      <c r="GL14" s="177"/>
      <c r="GM14" s="177"/>
      <c r="GN14" s="177"/>
      <c r="GO14" s="177"/>
      <c r="GP14" s="177"/>
      <c r="GQ14" s="177"/>
      <c r="GS14" s="242"/>
      <c r="GT14" s="241"/>
      <c r="GU14" s="177"/>
      <c r="GX14" s="177"/>
      <c r="GY14" s="177"/>
      <c r="GZ14" s="177"/>
      <c r="HA14" s="177"/>
      <c r="HB14" s="177"/>
      <c r="HC14" s="177"/>
      <c r="HD14" s="177"/>
      <c r="HE14" s="177"/>
      <c r="HG14" s="242"/>
      <c r="HH14" s="241"/>
      <c r="HI14" s="177"/>
      <c r="HL14" s="177"/>
      <c r="HM14" s="177"/>
      <c r="HN14" s="177"/>
      <c r="HO14" s="177"/>
      <c r="HP14" s="177"/>
      <c r="HQ14" s="177"/>
      <c r="HR14" s="177"/>
      <c r="HS14" s="177"/>
      <c r="HU14" s="242"/>
      <c r="HV14" s="241"/>
      <c r="HW14" s="177"/>
      <c r="HZ14" s="177"/>
      <c r="IA14" s="177"/>
      <c r="IB14" s="177"/>
      <c r="IC14" s="177"/>
      <c r="ID14" s="177"/>
      <c r="IE14" s="177"/>
      <c r="IF14" s="177"/>
      <c r="IG14" s="177"/>
      <c r="II14" s="242"/>
      <c r="IJ14" s="241"/>
      <c r="IK14" s="177"/>
      <c r="IN14" s="177"/>
      <c r="IO14" s="177"/>
    </row>
    <row r="15" spans="1:249" ht="13.5">
      <c r="A15" s="95">
        <v>13</v>
      </c>
      <c r="B15" s="188">
        <f t="shared" si="0"/>
      </c>
      <c r="C15" s="76"/>
      <c r="D15" s="53">
        <f t="shared" si="1"/>
      </c>
      <c r="E15" s="82">
        <f t="shared" si="2"/>
      </c>
      <c r="F15" s="181"/>
      <c r="G15" s="180">
        <f t="shared" si="9"/>
      </c>
      <c r="H15" s="180">
        <f t="shared" si="3"/>
      </c>
      <c r="I15" s="81">
        <f t="shared" si="10"/>
      </c>
      <c r="J15" s="281">
        <f t="shared" si="11"/>
      </c>
      <c r="K15" s="281">
        <f t="shared" si="4"/>
      </c>
      <c r="L15" s="281">
        <f t="shared" si="5"/>
      </c>
      <c r="M15" s="281">
        <f t="shared" si="6"/>
      </c>
      <c r="N15" s="281">
        <f t="shared" si="7"/>
      </c>
      <c r="O15" s="281">
        <f t="shared" si="8"/>
      </c>
      <c r="P15" s="180">
        <f t="shared" si="12"/>
      </c>
      <c r="Q15" s="170"/>
      <c r="R15" s="84"/>
      <c r="S15" s="177"/>
      <c r="T15" s="180">
        <v>13</v>
      </c>
      <c r="Y15" s="181"/>
      <c r="Z15" s="181"/>
      <c r="AA15" s="181"/>
      <c r="AC15" s="181"/>
      <c r="AD15" s="181"/>
      <c r="AE15" s="181"/>
      <c r="AF15" s="181"/>
      <c r="AG15" s="181"/>
      <c r="AH15" s="240"/>
      <c r="AK15" s="181"/>
      <c r="AL15" s="181"/>
      <c r="AM15" s="181"/>
      <c r="AN15" s="180"/>
      <c r="AO15" s="181"/>
      <c r="AP15" s="180"/>
      <c r="AQ15" s="181"/>
      <c r="AR15" s="181"/>
      <c r="AS15" s="181"/>
      <c r="AT15" s="181"/>
      <c r="AU15" s="181"/>
      <c r="AV15" s="240"/>
      <c r="AY15" s="181"/>
      <c r="AZ15" s="181"/>
      <c r="BA15" s="181"/>
      <c r="BB15" s="180"/>
      <c r="BC15" s="181"/>
      <c r="BD15" s="180"/>
      <c r="BE15" s="181"/>
      <c r="BF15" s="181"/>
      <c r="BG15" s="181"/>
      <c r="BH15" s="181"/>
      <c r="BI15" s="181"/>
      <c r="BJ15" s="240"/>
      <c r="BL15" s="180"/>
      <c r="BM15" s="181"/>
      <c r="BN15" s="181"/>
      <c r="BO15" s="181"/>
      <c r="BP15" s="180"/>
      <c r="BQ15" s="181"/>
      <c r="BR15" s="180"/>
      <c r="BS15" s="181"/>
      <c r="BT15" s="181"/>
      <c r="BU15" s="181"/>
      <c r="BV15" s="181"/>
      <c r="BW15" s="181"/>
      <c r="BX15" s="240"/>
      <c r="CB15" s="177"/>
      <c r="CC15" s="177"/>
      <c r="CD15" s="177"/>
      <c r="CE15" s="177"/>
      <c r="CF15" s="177"/>
      <c r="CG15" s="177"/>
      <c r="CH15" s="177"/>
      <c r="CI15" s="177"/>
      <c r="CK15" s="151"/>
      <c r="CL15" s="240"/>
      <c r="CP15" s="177"/>
      <c r="CQ15" s="177"/>
      <c r="CR15" s="177"/>
      <c r="CS15" s="177"/>
      <c r="CT15" s="177"/>
      <c r="CU15" s="177"/>
      <c r="CV15" s="177"/>
      <c r="CW15" s="177"/>
      <c r="CY15" s="151"/>
      <c r="CZ15" s="240"/>
      <c r="DD15" s="177"/>
      <c r="DE15" s="177"/>
      <c r="DF15" s="177"/>
      <c r="DG15" s="177"/>
      <c r="DH15" s="177"/>
      <c r="DI15" s="177"/>
      <c r="DJ15" s="242"/>
      <c r="DK15" s="177"/>
      <c r="DM15" s="151"/>
      <c r="DN15" s="240"/>
      <c r="DR15" s="177"/>
      <c r="DS15" s="177"/>
      <c r="DT15" s="177"/>
      <c r="DU15" s="177"/>
      <c r="DV15" s="177"/>
      <c r="DW15" s="177"/>
      <c r="DX15" s="177"/>
      <c r="DY15" s="177"/>
      <c r="EA15" s="151"/>
      <c r="EB15" s="240"/>
      <c r="EF15" s="177"/>
      <c r="EG15" s="177"/>
      <c r="EH15" s="177"/>
      <c r="EI15" s="177"/>
      <c r="EJ15" s="177"/>
      <c r="EK15" s="177"/>
      <c r="EL15" s="177"/>
      <c r="EM15" s="177"/>
      <c r="EO15" s="151"/>
      <c r="EP15" s="240"/>
      <c r="ET15" s="177"/>
      <c r="EU15" s="177"/>
      <c r="EV15" s="177"/>
      <c r="EW15" s="177"/>
      <c r="EX15" s="177"/>
      <c r="EY15" s="177"/>
      <c r="EZ15" s="177"/>
      <c r="FA15" s="177"/>
      <c r="FC15" s="151"/>
      <c r="FD15" s="240"/>
      <c r="FH15" s="177"/>
      <c r="FI15" s="177"/>
      <c r="FJ15" s="177"/>
      <c r="FK15" s="177"/>
      <c r="FL15" s="177"/>
      <c r="FM15" s="177"/>
      <c r="FN15" s="177"/>
      <c r="FO15" s="177"/>
      <c r="FQ15" s="151"/>
      <c r="FR15" s="240"/>
      <c r="FV15" s="177"/>
      <c r="FW15" s="177"/>
      <c r="FX15" s="177"/>
      <c r="FY15" s="177"/>
      <c r="FZ15" s="177"/>
      <c r="GA15" s="177"/>
      <c r="GB15" s="177"/>
      <c r="GC15" s="177"/>
      <c r="GE15" s="151"/>
      <c r="GF15" s="240"/>
      <c r="GJ15" s="177"/>
      <c r="GK15" s="177"/>
      <c r="GL15" s="177"/>
      <c r="GM15" s="177"/>
      <c r="GN15" s="177"/>
      <c r="GO15" s="177"/>
      <c r="GP15" s="177"/>
      <c r="GQ15" s="177"/>
      <c r="GS15" s="151"/>
      <c r="GT15" s="240"/>
      <c r="GX15" s="177"/>
      <c r="GY15" s="177"/>
      <c r="GZ15" s="177"/>
      <c r="HA15" s="177"/>
      <c r="HB15" s="177"/>
      <c r="HC15" s="177"/>
      <c r="HD15" s="177"/>
      <c r="HE15" s="177"/>
      <c r="HG15" s="151"/>
      <c r="HH15" s="240"/>
      <c r="HL15" s="177"/>
      <c r="HM15" s="177"/>
      <c r="HN15" s="177"/>
      <c r="HO15" s="177"/>
      <c r="HP15" s="177"/>
      <c r="HQ15" s="177"/>
      <c r="HR15" s="177"/>
      <c r="HS15" s="177"/>
      <c r="HU15" s="151"/>
      <c r="HV15" s="240"/>
      <c r="HZ15" s="177"/>
      <c r="IA15" s="177"/>
      <c r="IB15" s="177"/>
      <c r="IC15" s="177"/>
      <c r="ID15" s="177"/>
      <c r="IE15" s="177"/>
      <c r="IF15" s="177"/>
      <c r="IG15" s="177"/>
      <c r="II15" s="151"/>
      <c r="IJ15" s="240"/>
      <c r="IN15" s="177"/>
      <c r="IO15" s="177"/>
    </row>
    <row r="16" spans="1:244" ht="13.5">
      <c r="A16" s="95">
        <v>14</v>
      </c>
      <c r="B16" s="188">
        <f t="shared" si="0"/>
      </c>
      <c r="C16" s="76"/>
      <c r="D16" s="53">
        <f t="shared" si="1"/>
      </c>
      <c r="E16" s="82">
        <f t="shared" si="2"/>
      </c>
      <c r="F16" s="181"/>
      <c r="G16" s="180">
        <f t="shared" si="9"/>
      </c>
      <c r="H16" s="180">
        <f t="shared" si="3"/>
      </c>
      <c r="I16" s="81">
        <f t="shared" si="10"/>
      </c>
      <c r="J16" s="281">
        <f t="shared" si="11"/>
      </c>
      <c r="K16" s="281">
        <f t="shared" si="4"/>
      </c>
      <c r="L16" s="281">
        <f t="shared" si="5"/>
      </c>
      <c r="M16" s="281">
        <f t="shared" si="6"/>
      </c>
      <c r="N16" s="281">
        <f t="shared" si="7"/>
      </c>
      <c r="O16" s="281">
        <f t="shared" si="8"/>
      </c>
      <c r="P16" s="180">
        <f t="shared" si="12"/>
      </c>
      <c r="Q16" s="170"/>
      <c r="R16" s="84"/>
      <c r="T16" s="180">
        <v>14</v>
      </c>
      <c r="Y16" s="181"/>
      <c r="Z16" s="181"/>
      <c r="AA16" s="181"/>
      <c r="AC16" s="181"/>
      <c r="AD16" s="181"/>
      <c r="AE16" s="181"/>
      <c r="AF16" s="181"/>
      <c r="AG16" s="181"/>
      <c r="AH16" s="240"/>
      <c r="AK16" s="181"/>
      <c r="AL16" s="181"/>
      <c r="AM16" s="181"/>
      <c r="AN16" s="181"/>
      <c r="AO16" s="181"/>
      <c r="AP16" s="180"/>
      <c r="AQ16" s="181"/>
      <c r="AR16" s="181"/>
      <c r="AS16" s="181"/>
      <c r="AT16" s="181"/>
      <c r="AU16" s="181"/>
      <c r="AV16" s="240"/>
      <c r="AY16" s="181"/>
      <c r="AZ16" s="181"/>
      <c r="BA16" s="181"/>
      <c r="BB16" s="181"/>
      <c r="BC16" s="181"/>
      <c r="BD16" s="180"/>
      <c r="BE16" s="181"/>
      <c r="BF16" s="181"/>
      <c r="BG16" s="181"/>
      <c r="BH16" s="181"/>
      <c r="BI16" s="181"/>
      <c r="BJ16" s="240"/>
      <c r="BL16" s="180"/>
      <c r="BM16" s="181"/>
      <c r="BN16" s="181"/>
      <c r="BO16" s="181"/>
      <c r="BP16" s="181"/>
      <c r="BQ16" s="181"/>
      <c r="BR16" s="180"/>
      <c r="BS16" s="181"/>
      <c r="BT16" s="181"/>
      <c r="BU16" s="181"/>
      <c r="BV16" s="181"/>
      <c r="BW16" s="181"/>
      <c r="BX16" s="240"/>
      <c r="CK16" s="151"/>
      <c r="CL16" s="240"/>
      <c r="CY16" s="151"/>
      <c r="CZ16" s="240"/>
      <c r="DJ16" s="151"/>
      <c r="DM16" s="151"/>
      <c r="DN16" s="240"/>
      <c r="EA16" s="151"/>
      <c r="EB16" s="240"/>
      <c r="EO16" s="151"/>
      <c r="EP16" s="240"/>
      <c r="FC16" s="151"/>
      <c r="FD16" s="240"/>
      <c r="FQ16" s="151"/>
      <c r="FR16" s="240"/>
      <c r="GE16" s="151"/>
      <c r="GF16" s="240"/>
      <c r="GS16" s="151"/>
      <c r="GT16" s="240"/>
      <c r="HG16" s="151"/>
      <c r="HH16" s="240"/>
      <c r="HU16" s="151"/>
      <c r="HV16" s="240"/>
      <c r="II16" s="151"/>
      <c r="IJ16" s="240"/>
    </row>
    <row r="17" spans="1:244" ht="13.5">
      <c r="A17" s="95">
        <v>15</v>
      </c>
      <c r="B17" s="188">
        <f t="shared" si="0"/>
      </c>
      <c r="C17" s="76"/>
      <c r="D17" s="59">
        <f t="shared" si="1"/>
      </c>
      <c r="E17" s="82">
        <f t="shared" si="2"/>
      </c>
      <c r="F17" s="181"/>
      <c r="G17" s="180">
        <f t="shared" si="9"/>
      </c>
      <c r="H17" s="180">
        <f t="shared" si="3"/>
      </c>
      <c r="I17" s="81">
        <f t="shared" si="10"/>
      </c>
      <c r="J17" s="281">
        <f t="shared" si="11"/>
      </c>
      <c r="K17" s="281">
        <f t="shared" si="4"/>
      </c>
      <c r="L17" s="281">
        <f t="shared" si="5"/>
      </c>
      <c r="M17" s="281">
        <f t="shared" si="6"/>
      </c>
      <c r="N17" s="281">
        <f t="shared" si="7"/>
      </c>
      <c r="O17" s="281">
        <f t="shared" si="8"/>
      </c>
      <c r="P17" s="180">
        <f t="shared" si="12"/>
      </c>
      <c r="Q17" s="170"/>
      <c r="R17" s="84"/>
      <c r="T17" s="180">
        <v>15</v>
      </c>
      <c r="Y17" s="181"/>
      <c r="Z17" s="181"/>
      <c r="AA17" s="181"/>
      <c r="AC17" s="181"/>
      <c r="AD17" s="181"/>
      <c r="AE17" s="181"/>
      <c r="AF17" s="181"/>
      <c r="AG17" s="181"/>
      <c r="AH17" s="240"/>
      <c r="AK17" s="181"/>
      <c r="AL17" s="181"/>
      <c r="AM17" s="181"/>
      <c r="AN17" s="181"/>
      <c r="AO17" s="181"/>
      <c r="AP17" s="180"/>
      <c r="AQ17" s="181"/>
      <c r="AR17" s="181"/>
      <c r="AS17" s="181"/>
      <c r="AT17" s="181"/>
      <c r="AU17" s="181"/>
      <c r="AV17" s="240"/>
      <c r="AY17" s="181"/>
      <c r="AZ17" s="181"/>
      <c r="BA17" s="181"/>
      <c r="BB17" s="181"/>
      <c r="BC17" s="181"/>
      <c r="BD17" s="180"/>
      <c r="BE17" s="181"/>
      <c r="BF17" s="181"/>
      <c r="BG17" s="181"/>
      <c r="BH17" s="181"/>
      <c r="BI17" s="181"/>
      <c r="BJ17" s="240"/>
      <c r="BM17" s="181"/>
      <c r="BN17" s="181"/>
      <c r="BO17" s="181"/>
      <c r="BP17" s="181"/>
      <c r="BQ17" s="181"/>
      <c r="BR17" s="180"/>
      <c r="BS17" s="181"/>
      <c r="BT17" s="181"/>
      <c r="BU17" s="181"/>
      <c r="BV17" s="181"/>
      <c r="BW17" s="181"/>
      <c r="BX17" s="240"/>
      <c r="CK17" s="151"/>
      <c r="CL17" s="240"/>
      <c r="CY17" s="151"/>
      <c r="CZ17" s="240"/>
      <c r="DJ17" s="151"/>
      <c r="DM17" s="151"/>
      <c r="DN17" s="240"/>
      <c r="EA17" s="151"/>
      <c r="EB17" s="240"/>
      <c r="EO17" s="151"/>
      <c r="EP17" s="240"/>
      <c r="FC17" s="151"/>
      <c r="FD17" s="240"/>
      <c r="FQ17" s="151"/>
      <c r="FR17" s="240"/>
      <c r="GE17" s="151"/>
      <c r="GF17" s="240"/>
      <c r="GS17" s="151"/>
      <c r="GT17" s="240"/>
      <c r="HG17" s="151"/>
      <c r="HH17" s="240"/>
      <c r="HU17" s="151"/>
      <c r="HV17" s="240"/>
      <c r="II17" s="151"/>
      <c r="IJ17" s="240"/>
    </row>
    <row r="18" spans="1:244" ht="13.5">
      <c r="A18" s="95">
        <v>16</v>
      </c>
      <c r="B18" s="188">
        <f t="shared" si="0"/>
      </c>
      <c r="C18" s="76"/>
      <c r="D18" s="59">
        <f t="shared" si="1"/>
      </c>
      <c r="E18" s="82">
        <f t="shared" si="2"/>
      </c>
      <c r="F18" s="181"/>
      <c r="G18" s="180">
        <f t="shared" si="9"/>
      </c>
      <c r="H18" s="180">
        <f t="shared" si="3"/>
      </c>
      <c r="I18" s="81">
        <f t="shared" si="10"/>
      </c>
      <c r="J18" s="281">
        <f t="shared" si="11"/>
      </c>
      <c r="K18" s="281">
        <f t="shared" si="4"/>
      </c>
      <c r="L18" s="281">
        <f t="shared" si="5"/>
      </c>
      <c r="M18" s="281">
        <f t="shared" si="6"/>
      </c>
      <c r="N18" s="281">
        <f t="shared" si="7"/>
      </c>
      <c r="O18" s="281">
        <f t="shared" si="8"/>
      </c>
      <c r="P18" s="180">
        <f t="shared" si="12"/>
      </c>
      <c r="Q18" s="170"/>
      <c r="R18" s="84"/>
      <c r="T18" s="180">
        <v>16</v>
      </c>
      <c r="Y18" s="181"/>
      <c r="Z18" s="181"/>
      <c r="AA18" s="181"/>
      <c r="AC18" s="181"/>
      <c r="AD18" s="181"/>
      <c r="AE18" s="181"/>
      <c r="AF18" s="181"/>
      <c r="AG18" s="181"/>
      <c r="AH18" s="240"/>
      <c r="AJ18" s="180"/>
      <c r="AK18" s="181"/>
      <c r="AL18" s="181"/>
      <c r="AM18" s="181"/>
      <c r="AN18" s="181"/>
      <c r="AO18" s="180"/>
      <c r="AP18" s="180"/>
      <c r="AQ18" s="181"/>
      <c r="AR18" s="180"/>
      <c r="AS18" s="181"/>
      <c r="AT18" s="181"/>
      <c r="AU18" s="181"/>
      <c r="AV18" s="240"/>
      <c r="AX18" s="180"/>
      <c r="AY18" s="181"/>
      <c r="AZ18" s="181"/>
      <c r="BA18" s="181"/>
      <c r="BB18" s="181"/>
      <c r="BC18" s="180"/>
      <c r="BD18" s="180"/>
      <c r="BE18" s="181"/>
      <c r="BF18" s="180"/>
      <c r="BG18" s="181"/>
      <c r="BH18" s="181"/>
      <c r="BI18" s="181"/>
      <c r="BJ18" s="240"/>
      <c r="BL18" s="180"/>
      <c r="BM18" s="181"/>
      <c r="BN18" s="181"/>
      <c r="BO18" s="181"/>
      <c r="BP18" s="181"/>
      <c r="BQ18" s="180"/>
      <c r="BR18" s="180"/>
      <c r="BS18" s="181"/>
      <c r="BT18" s="180"/>
      <c r="BU18" s="181"/>
      <c r="BV18" s="181"/>
      <c r="BW18" s="181"/>
      <c r="BX18" s="240"/>
      <c r="CK18" s="151"/>
      <c r="CL18" s="240"/>
      <c r="CY18" s="151"/>
      <c r="CZ18" s="240"/>
      <c r="DJ18" s="151"/>
      <c r="DM18" s="151"/>
      <c r="DN18" s="240"/>
      <c r="EA18" s="151"/>
      <c r="EB18" s="240"/>
      <c r="EO18" s="151"/>
      <c r="EP18" s="240"/>
      <c r="FC18" s="151"/>
      <c r="FD18" s="240"/>
      <c r="FQ18" s="151"/>
      <c r="FR18" s="240"/>
      <c r="GE18" s="151"/>
      <c r="GF18" s="240"/>
      <c r="GS18" s="151"/>
      <c r="GT18" s="240"/>
      <c r="HG18" s="151"/>
      <c r="HH18" s="240"/>
      <c r="HU18" s="151"/>
      <c r="HV18" s="240"/>
      <c r="II18" s="151"/>
      <c r="IJ18" s="240"/>
    </row>
    <row r="19" spans="1:244" ht="13.5">
      <c r="A19" s="95">
        <v>17</v>
      </c>
      <c r="B19" s="188">
        <f t="shared" si="0"/>
      </c>
      <c r="C19" s="76"/>
      <c r="D19" s="59">
        <f t="shared" si="1"/>
      </c>
      <c r="E19" s="82">
        <f t="shared" si="2"/>
      </c>
      <c r="F19" s="181"/>
      <c r="G19" s="180">
        <f t="shared" si="9"/>
      </c>
      <c r="H19" s="180">
        <f t="shared" si="3"/>
      </c>
      <c r="I19" s="81">
        <f t="shared" si="10"/>
      </c>
      <c r="J19" s="281">
        <f t="shared" si="11"/>
      </c>
      <c r="K19" s="281">
        <f t="shared" si="4"/>
      </c>
      <c r="L19" s="281">
        <f t="shared" si="5"/>
      </c>
      <c r="M19" s="281">
        <f t="shared" si="6"/>
      </c>
      <c r="N19" s="281">
        <f t="shared" si="7"/>
      </c>
      <c r="O19" s="281">
        <f t="shared" si="8"/>
      </c>
      <c r="P19" s="180">
        <f t="shared" si="12"/>
      </c>
      <c r="Q19" s="170"/>
      <c r="R19" s="84"/>
      <c r="T19" s="180">
        <v>17</v>
      </c>
      <c r="Y19" s="181"/>
      <c r="Z19" s="181"/>
      <c r="AA19" s="181"/>
      <c r="AB19" s="181"/>
      <c r="AC19" s="181"/>
      <c r="AD19" s="181"/>
      <c r="AE19" s="181"/>
      <c r="AF19" s="181"/>
      <c r="AG19" s="181"/>
      <c r="AH19" s="240"/>
      <c r="AJ19" s="180"/>
      <c r="AK19" s="181"/>
      <c r="AL19" s="181"/>
      <c r="AM19" s="181"/>
      <c r="AN19" s="181"/>
      <c r="AO19" s="181"/>
      <c r="AP19" s="181"/>
      <c r="AQ19" s="180"/>
      <c r="AR19" s="181"/>
      <c r="AS19" s="181"/>
      <c r="AT19" s="180"/>
      <c r="AU19" s="181"/>
      <c r="AV19" s="240"/>
      <c r="AX19" s="180"/>
      <c r="AY19" s="181"/>
      <c r="AZ19" s="181"/>
      <c r="BA19" s="181"/>
      <c r="BB19" s="181"/>
      <c r="BC19" s="181"/>
      <c r="BD19" s="181"/>
      <c r="BE19" s="180"/>
      <c r="BF19" s="181"/>
      <c r="BG19" s="181"/>
      <c r="BH19" s="180"/>
      <c r="BI19" s="181"/>
      <c r="BJ19" s="240"/>
      <c r="BL19" s="180"/>
      <c r="BM19" s="181"/>
      <c r="BN19" s="181"/>
      <c r="BO19" s="181"/>
      <c r="BP19" s="181"/>
      <c r="BQ19" s="181"/>
      <c r="BR19" s="181"/>
      <c r="BS19" s="180"/>
      <c r="BT19" s="181"/>
      <c r="BU19" s="181"/>
      <c r="BV19" s="180"/>
      <c r="BW19" s="181"/>
      <c r="BX19" s="240"/>
      <c r="CK19" s="151"/>
      <c r="CL19" s="240"/>
      <c r="CY19" s="151"/>
      <c r="CZ19" s="240"/>
      <c r="DJ19" s="151"/>
      <c r="DM19" s="151"/>
      <c r="DN19" s="240"/>
      <c r="EA19" s="151"/>
      <c r="EB19" s="240"/>
      <c r="EO19" s="151"/>
      <c r="EP19" s="240"/>
      <c r="FC19" s="151"/>
      <c r="FD19" s="240"/>
      <c r="FQ19" s="151"/>
      <c r="FR19" s="240"/>
      <c r="GE19" s="151"/>
      <c r="GF19" s="240"/>
      <c r="GS19" s="151"/>
      <c r="GT19" s="240"/>
      <c r="HG19" s="151"/>
      <c r="HH19" s="240"/>
      <c r="HU19" s="151"/>
      <c r="HV19" s="240"/>
      <c r="II19" s="151"/>
      <c r="IJ19" s="240"/>
    </row>
    <row r="20" spans="1:244" ht="13.5">
      <c r="A20" s="95">
        <v>18</v>
      </c>
      <c r="B20" s="188">
        <f t="shared" si="0"/>
      </c>
      <c r="C20" s="76"/>
      <c r="D20" s="59">
        <f t="shared" si="1"/>
      </c>
      <c r="E20" s="82">
        <f t="shared" si="2"/>
      </c>
      <c r="F20" s="182"/>
      <c r="G20" s="180">
        <f t="shared" si="9"/>
      </c>
      <c r="H20" s="180">
        <f t="shared" si="3"/>
      </c>
      <c r="I20" s="81">
        <f t="shared" si="10"/>
      </c>
      <c r="J20" s="281">
        <f t="shared" si="11"/>
      </c>
      <c r="K20" s="281">
        <f t="shared" si="4"/>
      </c>
      <c r="L20" s="281">
        <f t="shared" si="5"/>
      </c>
      <c r="M20" s="281">
        <f t="shared" si="6"/>
      </c>
      <c r="N20" s="281">
        <f t="shared" si="7"/>
      </c>
      <c r="O20" s="281">
        <f t="shared" si="8"/>
      </c>
      <c r="P20" s="180">
        <f t="shared" si="12"/>
      </c>
      <c r="Q20" s="170"/>
      <c r="R20" s="84"/>
      <c r="T20" s="180">
        <v>18</v>
      </c>
      <c r="Y20" s="181"/>
      <c r="Z20" s="181"/>
      <c r="AA20" s="181"/>
      <c r="AB20" s="181"/>
      <c r="AC20" s="181"/>
      <c r="AD20" s="181"/>
      <c r="AE20" s="181"/>
      <c r="AF20" s="181"/>
      <c r="AG20" s="181"/>
      <c r="AH20" s="240"/>
      <c r="AI20" s="181"/>
      <c r="AJ20" s="181"/>
      <c r="AK20" s="181"/>
      <c r="AL20" s="181"/>
      <c r="AM20" s="181"/>
      <c r="AN20" s="181"/>
      <c r="AO20" s="181"/>
      <c r="AP20" s="181"/>
      <c r="AQ20" s="181"/>
      <c r="AR20" s="181"/>
      <c r="AS20" s="181"/>
      <c r="AT20" s="181"/>
      <c r="AU20" s="181"/>
      <c r="AV20" s="241"/>
      <c r="AW20" s="181"/>
      <c r="AX20" s="181"/>
      <c r="AY20" s="181"/>
      <c r="AZ20" s="181"/>
      <c r="BA20" s="181"/>
      <c r="BB20" s="181"/>
      <c r="BC20" s="181"/>
      <c r="BD20" s="181"/>
      <c r="BE20" s="181"/>
      <c r="BF20" s="181"/>
      <c r="BG20" s="181"/>
      <c r="BH20" s="181"/>
      <c r="BI20" s="181"/>
      <c r="BJ20" s="241"/>
      <c r="BK20" s="181"/>
      <c r="BL20" s="181"/>
      <c r="BM20" s="181"/>
      <c r="BN20" s="181"/>
      <c r="BO20" s="181"/>
      <c r="BP20" s="181"/>
      <c r="BQ20" s="181"/>
      <c r="BR20" s="181"/>
      <c r="BS20" s="181"/>
      <c r="BT20" s="181"/>
      <c r="BU20" s="181"/>
      <c r="BV20" s="181"/>
      <c r="BW20" s="181"/>
      <c r="BX20" s="241"/>
      <c r="CK20" s="242"/>
      <c r="CL20" s="241"/>
      <c r="CY20" s="242"/>
      <c r="CZ20" s="241"/>
      <c r="DJ20" s="151"/>
      <c r="DM20" s="242"/>
      <c r="DN20" s="241"/>
      <c r="EA20" s="242"/>
      <c r="EB20" s="241"/>
      <c r="EO20" s="242"/>
      <c r="EP20" s="241"/>
      <c r="FC20" s="242"/>
      <c r="FD20" s="241"/>
      <c r="FQ20" s="242"/>
      <c r="FR20" s="241"/>
      <c r="GE20" s="242"/>
      <c r="GF20" s="241"/>
      <c r="GS20" s="242"/>
      <c r="GT20" s="241"/>
      <c r="HG20" s="242"/>
      <c r="HH20" s="241"/>
      <c r="HU20" s="242"/>
      <c r="HV20" s="241"/>
      <c r="II20" s="242"/>
      <c r="IJ20" s="241"/>
    </row>
    <row r="21" spans="1:244" ht="13.5">
      <c r="A21" s="95">
        <v>19</v>
      </c>
      <c r="B21" s="188">
        <f t="shared" si="0"/>
      </c>
      <c r="C21" s="76"/>
      <c r="D21" s="185">
        <f t="shared" si="1"/>
      </c>
      <c r="E21" s="153">
        <f t="shared" si="2"/>
      </c>
      <c r="F21" s="175"/>
      <c r="G21" s="180">
        <f t="shared" si="9"/>
      </c>
      <c r="H21" s="180">
        <f t="shared" si="3"/>
      </c>
      <c r="I21" s="81">
        <f t="shared" si="10"/>
      </c>
      <c r="J21" s="281">
        <f t="shared" si="11"/>
      </c>
      <c r="K21" s="281">
        <f t="shared" si="4"/>
      </c>
      <c r="L21" s="281">
        <f t="shared" si="5"/>
      </c>
      <c r="M21" s="281">
        <f t="shared" si="6"/>
      </c>
      <c r="N21" s="281">
        <f t="shared" si="7"/>
      </c>
      <c r="O21" s="281">
        <f t="shared" si="8"/>
      </c>
      <c r="P21" s="180">
        <f t="shared" si="12"/>
      </c>
      <c r="Q21" s="170"/>
      <c r="R21" s="84"/>
      <c r="T21" s="180">
        <v>19</v>
      </c>
      <c r="V21" s="182"/>
      <c r="W21" s="182"/>
      <c r="X21" s="182"/>
      <c r="Y21" s="182"/>
      <c r="Z21" s="182"/>
      <c r="AA21" s="182"/>
      <c r="AB21" s="182"/>
      <c r="AC21" s="182"/>
      <c r="AD21" s="182"/>
      <c r="AE21" s="182"/>
      <c r="AF21" s="182"/>
      <c r="AG21" s="182"/>
      <c r="AH21" s="240"/>
      <c r="AI21" s="182"/>
      <c r="AJ21" s="182"/>
      <c r="AK21" s="182"/>
      <c r="AL21" s="182"/>
      <c r="AM21" s="182"/>
      <c r="AN21" s="182"/>
      <c r="AO21" s="182"/>
      <c r="AP21" s="182"/>
      <c r="AQ21" s="182"/>
      <c r="AR21" s="182"/>
      <c r="AS21" s="182"/>
      <c r="AT21" s="182"/>
      <c r="AU21" s="182"/>
      <c r="AV21" s="240"/>
      <c r="AW21" s="182"/>
      <c r="AX21" s="182"/>
      <c r="AY21" s="182"/>
      <c r="AZ21" s="182"/>
      <c r="BA21" s="182"/>
      <c r="BB21" s="182"/>
      <c r="BC21" s="182"/>
      <c r="BD21" s="182"/>
      <c r="BE21" s="182"/>
      <c r="BF21" s="182"/>
      <c r="BG21" s="182"/>
      <c r="BH21" s="182"/>
      <c r="BI21" s="182"/>
      <c r="BJ21" s="240"/>
      <c r="BK21" s="182"/>
      <c r="BL21" s="182"/>
      <c r="BM21" s="182"/>
      <c r="BN21" s="182"/>
      <c r="BO21" s="182"/>
      <c r="BP21" s="182"/>
      <c r="BQ21" s="182"/>
      <c r="BR21" s="182"/>
      <c r="BS21" s="182"/>
      <c r="BT21" s="182"/>
      <c r="BU21" s="182"/>
      <c r="BV21" s="182"/>
      <c r="BW21" s="182"/>
      <c r="BX21" s="240"/>
      <c r="CK21" s="151"/>
      <c r="CL21" s="240"/>
      <c r="CY21" s="151"/>
      <c r="CZ21" s="240"/>
      <c r="DJ21" s="151"/>
      <c r="DM21" s="151"/>
      <c r="DN21" s="240"/>
      <c r="EA21" s="151"/>
      <c r="EB21" s="240"/>
      <c r="EO21" s="151"/>
      <c r="EP21" s="240"/>
      <c r="FC21" s="151"/>
      <c r="FD21" s="240"/>
      <c r="FQ21" s="151"/>
      <c r="FR21" s="240"/>
      <c r="GE21" s="151"/>
      <c r="GF21" s="240"/>
      <c r="GS21" s="151"/>
      <c r="GT21" s="240"/>
      <c r="HG21" s="151"/>
      <c r="HH21" s="240"/>
      <c r="HU21" s="151"/>
      <c r="HV21" s="240"/>
      <c r="II21" s="151"/>
      <c r="IJ21" s="240"/>
    </row>
    <row r="22" spans="1:244" ht="13.5">
      <c r="A22" s="95">
        <v>20</v>
      </c>
      <c r="B22" s="188">
        <f t="shared" si="0"/>
      </c>
      <c r="C22" s="76"/>
      <c r="D22" s="185">
        <f t="shared" si="1"/>
      </c>
      <c r="E22" s="153">
        <f t="shared" si="2"/>
      </c>
      <c r="F22" s="175"/>
      <c r="G22" s="180">
        <f t="shared" si="9"/>
      </c>
      <c r="H22" s="180">
        <f t="shared" si="3"/>
      </c>
      <c r="I22" s="81">
        <f t="shared" si="10"/>
      </c>
      <c r="J22" s="281">
        <f t="shared" si="11"/>
      </c>
      <c r="K22" s="281">
        <f t="shared" si="4"/>
      </c>
      <c r="L22" s="281">
        <f t="shared" si="5"/>
      </c>
      <c r="M22" s="281">
        <f t="shared" si="6"/>
      </c>
      <c r="N22" s="281">
        <f t="shared" si="7"/>
      </c>
      <c r="O22" s="281">
        <f t="shared" si="8"/>
      </c>
      <c r="P22" s="180">
        <f t="shared" si="12"/>
      </c>
      <c r="Q22" s="85"/>
      <c r="R22" s="86"/>
      <c r="T22" s="180">
        <v>20</v>
      </c>
      <c r="U22" s="182"/>
      <c r="V22" s="182"/>
      <c r="W22" s="182"/>
      <c r="X22" s="182"/>
      <c r="Y22" s="182"/>
      <c r="Z22" s="182"/>
      <c r="AA22" s="182"/>
      <c r="AB22" s="182"/>
      <c r="AC22" s="182"/>
      <c r="AD22" s="182"/>
      <c r="AE22" s="182"/>
      <c r="AF22" s="182"/>
      <c r="AG22" s="182"/>
      <c r="AH22" s="240"/>
      <c r="AI22" s="175"/>
      <c r="AJ22" s="182"/>
      <c r="AK22" s="182"/>
      <c r="AL22" s="182"/>
      <c r="AM22" s="182"/>
      <c r="AN22" s="182"/>
      <c r="AO22" s="182"/>
      <c r="AP22" s="182"/>
      <c r="AQ22" s="182"/>
      <c r="AR22" s="182"/>
      <c r="AS22" s="182"/>
      <c r="AT22" s="182"/>
      <c r="AU22" s="182"/>
      <c r="AV22" s="241"/>
      <c r="AW22" s="175"/>
      <c r="AX22" s="182"/>
      <c r="AY22" s="182"/>
      <c r="AZ22" s="182"/>
      <c r="BA22" s="182"/>
      <c r="BB22" s="182"/>
      <c r="BC22" s="182"/>
      <c r="BD22" s="182"/>
      <c r="BE22" s="182"/>
      <c r="BF22" s="182"/>
      <c r="BG22" s="182"/>
      <c r="BH22" s="182"/>
      <c r="BI22" s="182"/>
      <c r="BJ22" s="241"/>
      <c r="BK22" s="175"/>
      <c r="BL22" s="182"/>
      <c r="BM22" s="182"/>
      <c r="BN22" s="182"/>
      <c r="BO22" s="182"/>
      <c r="BP22" s="182"/>
      <c r="BQ22" s="182"/>
      <c r="BR22" s="182"/>
      <c r="BS22" s="182"/>
      <c r="BT22" s="182"/>
      <c r="BU22" s="182"/>
      <c r="BV22" s="182"/>
      <c r="BW22" s="182"/>
      <c r="BX22" s="241"/>
      <c r="CK22" s="242"/>
      <c r="CL22" s="241"/>
      <c r="CY22" s="242"/>
      <c r="CZ22" s="241"/>
      <c r="DJ22" s="151"/>
      <c r="DM22" s="242"/>
      <c r="DN22" s="241"/>
      <c r="EA22" s="242"/>
      <c r="EB22" s="241"/>
      <c r="EO22" s="242"/>
      <c r="EP22" s="241"/>
      <c r="FC22" s="242"/>
      <c r="FD22" s="241"/>
      <c r="FQ22" s="242"/>
      <c r="FR22" s="241"/>
      <c r="GE22" s="242"/>
      <c r="GF22" s="241"/>
      <c r="GS22" s="242"/>
      <c r="GT22" s="241"/>
      <c r="HG22" s="242"/>
      <c r="HH22" s="241"/>
      <c r="HU22" s="242"/>
      <c r="HV22" s="241"/>
      <c r="II22" s="242"/>
      <c r="IJ22" s="241"/>
    </row>
    <row r="23" spans="1:244" ht="13.5">
      <c r="A23" s="95">
        <v>21</v>
      </c>
      <c r="B23" s="188">
        <f t="shared" si="0"/>
      </c>
      <c r="C23" s="76"/>
      <c r="D23" s="185">
        <f t="shared" si="1"/>
      </c>
      <c r="E23" s="153">
        <f t="shared" si="2"/>
      </c>
      <c r="F23" s="175"/>
      <c r="G23" s="180">
        <f t="shared" si="9"/>
      </c>
      <c r="H23" s="180">
        <f t="shared" si="3"/>
      </c>
      <c r="I23" s="81">
        <f t="shared" si="10"/>
      </c>
      <c r="J23" s="281">
        <f t="shared" si="11"/>
      </c>
      <c r="K23" s="281">
        <f t="shared" si="4"/>
      </c>
      <c r="L23" s="281">
        <f t="shared" si="5"/>
      </c>
      <c r="M23" s="281">
        <f t="shared" si="6"/>
      </c>
      <c r="N23" s="281">
        <f t="shared" si="7"/>
      </c>
      <c r="O23" s="281">
        <f t="shared" si="8"/>
      </c>
      <c r="P23" s="180">
        <f t="shared" si="12"/>
      </c>
      <c r="T23" s="180">
        <v>21</v>
      </c>
      <c r="U23" s="175"/>
      <c r="V23" s="182"/>
      <c r="W23" s="182"/>
      <c r="X23" s="182"/>
      <c r="Y23" s="182"/>
      <c r="Z23" s="182"/>
      <c r="AA23" s="182"/>
      <c r="AB23" s="182"/>
      <c r="AC23" s="182"/>
      <c r="AD23" s="182"/>
      <c r="AE23" s="182"/>
      <c r="AF23" s="182"/>
      <c r="AG23" s="182"/>
      <c r="AH23" s="240"/>
      <c r="AI23" s="175"/>
      <c r="AJ23" s="182"/>
      <c r="AK23" s="182"/>
      <c r="AL23" s="182"/>
      <c r="AM23" s="182"/>
      <c r="AN23" s="182"/>
      <c r="AO23" s="182"/>
      <c r="AP23" s="182"/>
      <c r="AQ23" s="182"/>
      <c r="AR23" s="182"/>
      <c r="AS23" s="182"/>
      <c r="AT23" s="182"/>
      <c r="AU23" s="182"/>
      <c r="AV23" s="240"/>
      <c r="AW23" s="175"/>
      <c r="AX23" s="182"/>
      <c r="AY23" s="182"/>
      <c r="AZ23" s="182"/>
      <c r="BA23" s="182"/>
      <c r="BB23" s="182"/>
      <c r="BC23" s="182"/>
      <c r="BD23" s="182"/>
      <c r="BE23" s="182"/>
      <c r="BF23" s="182"/>
      <c r="BG23" s="182"/>
      <c r="BH23" s="182"/>
      <c r="BI23" s="182"/>
      <c r="BJ23" s="240"/>
      <c r="BK23" s="175"/>
      <c r="BL23" s="182"/>
      <c r="BM23" s="182"/>
      <c r="BN23" s="182"/>
      <c r="BO23" s="182"/>
      <c r="BP23" s="182"/>
      <c r="BQ23" s="182"/>
      <c r="BR23" s="182"/>
      <c r="BS23" s="182"/>
      <c r="BT23" s="182"/>
      <c r="BU23" s="182"/>
      <c r="BV23" s="182"/>
      <c r="BW23" s="182"/>
      <c r="BX23" s="240"/>
      <c r="CK23" s="151"/>
      <c r="CL23" s="240"/>
      <c r="CY23" s="151"/>
      <c r="CZ23" s="240"/>
      <c r="DJ23" s="151"/>
      <c r="DM23" s="151"/>
      <c r="DN23" s="240"/>
      <c r="EA23" s="151"/>
      <c r="EB23" s="240"/>
      <c r="EO23" s="151"/>
      <c r="EP23" s="240"/>
      <c r="FC23" s="151"/>
      <c r="FD23" s="240"/>
      <c r="FQ23" s="151"/>
      <c r="FR23" s="240"/>
      <c r="GE23" s="151"/>
      <c r="GF23" s="240"/>
      <c r="GS23" s="151"/>
      <c r="GT23" s="240"/>
      <c r="HG23" s="151"/>
      <c r="HH23" s="240"/>
      <c r="HU23" s="151"/>
      <c r="HV23" s="240"/>
      <c r="II23" s="151"/>
      <c r="IJ23" s="240"/>
    </row>
    <row r="24" spans="1:244" ht="13.5">
      <c r="A24" s="95">
        <v>22</v>
      </c>
      <c r="B24" s="188">
        <f t="shared" si="0"/>
      </c>
      <c r="C24" s="76"/>
      <c r="D24" s="185">
        <f t="shared" si="1"/>
      </c>
      <c r="E24" s="153">
        <f t="shared" si="2"/>
      </c>
      <c r="F24" s="175"/>
      <c r="G24" s="180">
        <f t="shared" si="9"/>
      </c>
      <c r="H24" s="180">
        <f t="shared" si="3"/>
      </c>
      <c r="I24" s="81">
        <f t="shared" si="10"/>
      </c>
      <c r="J24" s="281">
        <f t="shared" si="11"/>
      </c>
      <c r="K24" s="281">
        <f t="shared" si="4"/>
      </c>
      <c r="L24" s="281">
        <f t="shared" si="5"/>
      </c>
      <c r="M24" s="281">
        <f t="shared" si="6"/>
      </c>
      <c r="N24" s="281">
        <f t="shared" si="7"/>
      </c>
      <c r="O24" s="281">
        <f t="shared" si="8"/>
      </c>
      <c r="P24" s="180">
        <f t="shared" si="12"/>
      </c>
      <c r="T24" s="180">
        <v>22</v>
      </c>
      <c r="U24" s="175"/>
      <c r="V24" s="182"/>
      <c r="W24" s="182"/>
      <c r="X24" s="182"/>
      <c r="Y24" s="182"/>
      <c r="Z24" s="182"/>
      <c r="AA24" s="182"/>
      <c r="AB24" s="182"/>
      <c r="AC24" s="182"/>
      <c r="AD24" s="182"/>
      <c r="AE24" s="182"/>
      <c r="AF24" s="182"/>
      <c r="AG24" s="182"/>
      <c r="AH24" s="240"/>
      <c r="AI24" s="175"/>
      <c r="AJ24" s="182"/>
      <c r="AK24" s="182"/>
      <c r="AL24" s="182"/>
      <c r="AM24" s="182"/>
      <c r="AN24" s="182"/>
      <c r="AO24" s="182"/>
      <c r="AP24" s="182"/>
      <c r="AQ24" s="182"/>
      <c r="AR24" s="182"/>
      <c r="AS24" s="182"/>
      <c r="AT24" s="182"/>
      <c r="AU24" s="182"/>
      <c r="AV24" s="240"/>
      <c r="AW24" s="175"/>
      <c r="AX24" s="182"/>
      <c r="AY24" s="182"/>
      <c r="AZ24" s="182"/>
      <c r="BA24" s="182"/>
      <c r="BB24" s="182"/>
      <c r="BC24" s="182"/>
      <c r="BD24" s="182"/>
      <c r="BE24" s="182"/>
      <c r="BF24" s="182"/>
      <c r="BG24" s="182"/>
      <c r="BH24" s="182"/>
      <c r="BI24" s="182"/>
      <c r="BJ24" s="240"/>
      <c r="BK24" s="175"/>
      <c r="BL24" s="182"/>
      <c r="BM24" s="182"/>
      <c r="BN24" s="182"/>
      <c r="BO24" s="182"/>
      <c r="BP24" s="182"/>
      <c r="BQ24" s="182"/>
      <c r="BR24" s="182"/>
      <c r="BS24" s="182"/>
      <c r="BT24" s="182"/>
      <c r="BU24" s="182"/>
      <c r="BV24" s="182"/>
      <c r="BW24" s="182"/>
      <c r="BX24" s="240"/>
      <c r="CK24" s="151"/>
      <c r="CL24" s="240"/>
      <c r="CY24" s="151"/>
      <c r="CZ24" s="240"/>
      <c r="DJ24" s="151"/>
      <c r="DM24" s="151"/>
      <c r="DN24" s="240"/>
      <c r="EA24" s="151"/>
      <c r="EB24" s="240"/>
      <c r="EO24" s="151"/>
      <c r="EP24" s="240"/>
      <c r="FC24" s="151"/>
      <c r="FD24" s="240"/>
      <c r="FQ24" s="151"/>
      <c r="FR24" s="240"/>
      <c r="GE24" s="151"/>
      <c r="GF24" s="240"/>
      <c r="GS24" s="151"/>
      <c r="GT24" s="240"/>
      <c r="HG24" s="151"/>
      <c r="HH24" s="240"/>
      <c r="HU24" s="151"/>
      <c r="HV24" s="240"/>
      <c r="II24" s="151"/>
      <c r="IJ24" s="240"/>
    </row>
    <row r="25" spans="1:244" ht="13.5">
      <c r="A25" s="95">
        <v>23</v>
      </c>
      <c r="B25" s="188">
        <f t="shared" si="0"/>
      </c>
      <c r="C25" s="76"/>
      <c r="D25" s="185">
        <f t="shared" si="1"/>
      </c>
      <c r="E25" s="153">
        <f t="shared" si="2"/>
      </c>
      <c r="F25" s="175"/>
      <c r="G25" s="180">
        <f t="shared" si="9"/>
      </c>
      <c r="H25" s="180">
        <f t="shared" si="3"/>
      </c>
      <c r="I25" s="81">
        <f t="shared" si="10"/>
      </c>
      <c r="J25" s="281">
        <f t="shared" si="11"/>
      </c>
      <c r="K25" s="281">
        <f t="shared" si="4"/>
      </c>
      <c r="L25" s="281">
        <f t="shared" si="5"/>
      </c>
      <c r="M25" s="281">
        <f t="shared" si="6"/>
      </c>
      <c r="N25" s="281">
        <f t="shared" si="7"/>
      </c>
      <c r="O25" s="281">
        <f t="shared" si="8"/>
      </c>
      <c r="P25" s="180">
        <f t="shared" si="12"/>
      </c>
      <c r="T25" s="180">
        <v>23</v>
      </c>
      <c r="U25" s="175"/>
      <c r="V25" s="182"/>
      <c r="W25" s="182"/>
      <c r="X25" s="182"/>
      <c r="Y25" s="182"/>
      <c r="Z25" s="182"/>
      <c r="AA25" s="182"/>
      <c r="AB25" s="182"/>
      <c r="AC25" s="182"/>
      <c r="AD25" s="182"/>
      <c r="AE25" s="182"/>
      <c r="AF25" s="182"/>
      <c r="AG25" s="182"/>
      <c r="AH25" s="240"/>
      <c r="AI25" s="175"/>
      <c r="AJ25" s="182"/>
      <c r="AK25" s="182"/>
      <c r="AL25" s="182"/>
      <c r="AM25" s="182"/>
      <c r="AN25" s="182"/>
      <c r="AO25" s="182"/>
      <c r="AP25" s="182"/>
      <c r="AQ25" s="182"/>
      <c r="AR25" s="182"/>
      <c r="AS25" s="182"/>
      <c r="AT25" s="182"/>
      <c r="AU25" s="182"/>
      <c r="AV25" s="240"/>
      <c r="AW25" s="175"/>
      <c r="AX25" s="182"/>
      <c r="AY25" s="182"/>
      <c r="AZ25" s="182"/>
      <c r="BA25" s="182"/>
      <c r="BB25" s="182"/>
      <c r="BC25" s="182"/>
      <c r="BD25" s="182"/>
      <c r="BE25" s="182"/>
      <c r="BF25" s="182"/>
      <c r="BG25" s="182"/>
      <c r="BH25" s="182"/>
      <c r="BI25" s="182"/>
      <c r="BJ25" s="240"/>
      <c r="BK25" s="175"/>
      <c r="BL25" s="182"/>
      <c r="BM25" s="182"/>
      <c r="BN25" s="182"/>
      <c r="BO25" s="182"/>
      <c r="BP25" s="182"/>
      <c r="BQ25" s="182"/>
      <c r="BR25" s="182"/>
      <c r="BS25" s="182"/>
      <c r="BT25" s="182"/>
      <c r="BU25" s="182"/>
      <c r="BV25" s="182"/>
      <c r="BW25" s="182"/>
      <c r="BX25" s="240"/>
      <c r="CK25" s="151"/>
      <c r="CL25" s="240"/>
      <c r="CY25" s="151"/>
      <c r="CZ25" s="240"/>
      <c r="DJ25" s="151"/>
      <c r="DM25" s="151"/>
      <c r="DN25" s="240"/>
      <c r="EA25" s="151"/>
      <c r="EB25" s="240"/>
      <c r="EO25" s="151"/>
      <c r="EP25" s="240"/>
      <c r="FC25" s="151"/>
      <c r="FD25" s="240"/>
      <c r="FQ25" s="151"/>
      <c r="FR25" s="240"/>
      <c r="GE25" s="151"/>
      <c r="GF25" s="240"/>
      <c r="GS25" s="151"/>
      <c r="GT25" s="240"/>
      <c r="HG25" s="151"/>
      <c r="HH25" s="240"/>
      <c r="HU25" s="151"/>
      <c r="HV25" s="240"/>
      <c r="II25" s="151"/>
      <c r="IJ25" s="240"/>
    </row>
    <row r="26" spans="1:244" ht="13.5">
      <c r="A26" s="95">
        <v>24</v>
      </c>
      <c r="B26" s="188">
        <f t="shared" si="0"/>
      </c>
      <c r="C26" s="76"/>
      <c r="D26" s="185">
        <f t="shared" si="1"/>
      </c>
      <c r="E26" s="153">
        <f t="shared" si="2"/>
      </c>
      <c r="F26" s="175"/>
      <c r="G26" s="180">
        <f t="shared" si="9"/>
      </c>
      <c r="H26" s="180">
        <f t="shared" si="3"/>
      </c>
      <c r="I26" s="81">
        <f t="shared" si="10"/>
      </c>
      <c r="J26" s="281">
        <f t="shared" si="11"/>
      </c>
      <c r="K26" s="281">
        <f t="shared" si="4"/>
      </c>
      <c r="L26" s="281">
        <f t="shared" si="5"/>
      </c>
      <c r="M26" s="281">
        <f t="shared" si="6"/>
      </c>
      <c r="N26" s="281">
        <f t="shared" si="7"/>
      </c>
      <c r="O26" s="281">
        <f t="shared" si="8"/>
      </c>
      <c r="P26" s="180">
        <f t="shared" si="12"/>
      </c>
      <c r="T26" s="180">
        <v>24</v>
      </c>
      <c r="U26" s="175"/>
      <c r="V26" s="182"/>
      <c r="W26" s="182"/>
      <c r="X26" s="182"/>
      <c r="Y26" s="182"/>
      <c r="Z26" s="182"/>
      <c r="AA26" s="182"/>
      <c r="AB26" s="182"/>
      <c r="AC26" s="182"/>
      <c r="AD26" s="182"/>
      <c r="AE26" s="182"/>
      <c r="AF26" s="182"/>
      <c r="AG26" s="182"/>
      <c r="AH26" s="240"/>
      <c r="AI26" s="175"/>
      <c r="AJ26" s="182"/>
      <c r="AK26" s="182"/>
      <c r="AL26" s="182"/>
      <c r="AM26" s="182"/>
      <c r="AN26" s="182"/>
      <c r="AO26" s="182"/>
      <c r="AP26" s="182"/>
      <c r="AQ26" s="182"/>
      <c r="AR26" s="182"/>
      <c r="AS26" s="182"/>
      <c r="AT26" s="182"/>
      <c r="AU26" s="182"/>
      <c r="AV26" s="240"/>
      <c r="AW26" s="175"/>
      <c r="AX26" s="182"/>
      <c r="AY26" s="182"/>
      <c r="AZ26" s="182"/>
      <c r="BA26" s="182"/>
      <c r="BB26" s="182"/>
      <c r="BC26" s="182"/>
      <c r="BD26" s="182"/>
      <c r="BE26" s="182"/>
      <c r="BF26" s="182"/>
      <c r="BG26" s="182"/>
      <c r="BH26" s="182"/>
      <c r="BI26" s="182"/>
      <c r="BJ26" s="240"/>
      <c r="BK26" s="175"/>
      <c r="BL26" s="182"/>
      <c r="BM26" s="182"/>
      <c r="BN26" s="182"/>
      <c r="BO26" s="182"/>
      <c r="BP26" s="182"/>
      <c r="BQ26" s="182"/>
      <c r="BR26" s="182"/>
      <c r="BS26" s="182"/>
      <c r="BT26" s="182"/>
      <c r="BU26" s="182"/>
      <c r="BV26" s="182"/>
      <c r="BW26" s="182"/>
      <c r="BX26" s="240"/>
      <c r="CK26" s="151"/>
      <c r="CL26" s="240"/>
      <c r="CY26" s="151"/>
      <c r="CZ26" s="240"/>
      <c r="DJ26" s="151"/>
      <c r="DM26" s="151"/>
      <c r="DN26" s="240"/>
      <c r="EA26" s="151"/>
      <c r="EB26" s="240"/>
      <c r="EO26" s="151"/>
      <c r="EP26" s="240"/>
      <c r="FC26" s="151"/>
      <c r="FD26" s="240"/>
      <c r="FQ26" s="151"/>
      <c r="FR26" s="240"/>
      <c r="GE26" s="151"/>
      <c r="GF26" s="240"/>
      <c r="GS26" s="151"/>
      <c r="GT26" s="240"/>
      <c r="HG26" s="151"/>
      <c r="HH26" s="240"/>
      <c r="HU26" s="151"/>
      <c r="HV26" s="240"/>
      <c r="II26" s="151"/>
      <c r="IJ26" s="240"/>
    </row>
    <row r="27" spans="1:244" ht="13.5">
      <c r="A27" s="95">
        <v>25</v>
      </c>
      <c r="B27" s="188">
        <f t="shared" si="0"/>
      </c>
      <c r="C27" s="76"/>
      <c r="D27" s="186">
        <f t="shared" si="1"/>
      </c>
      <c r="E27" s="300">
        <f t="shared" si="2"/>
      </c>
      <c r="F27" s="151"/>
      <c r="G27" s="180">
        <f t="shared" si="9"/>
      </c>
      <c r="H27" s="180">
        <f t="shared" si="3"/>
      </c>
      <c r="I27" s="81">
        <f t="shared" si="10"/>
      </c>
      <c r="J27" s="281">
        <f t="shared" si="11"/>
      </c>
      <c r="K27" s="281">
        <f t="shared" si="4"/>
      </c>
      <c r="L27" s="281">
        <f t="shared" si="5"/>
      </c>
      <c r="M27" s="281">
        <f t="shared" si="6"/>
      </c>
      <c r="N27" s="281">
        <f t="shared" si="7"/>
      </c>
      <c r="O27" s="281">
        <f t="shared" si="8"/>
      </c>
      <c r="P27" s="180">
        <f t="shared" si="12"/>
      </c>
      <c r="T27" s="180">
        <v>25</v>
      </c>
      <c r="U27" s="175"/>
      <c r="V27" s="182"/>
      <c r="W27" s="182"/>
      <c r="X27" s="182"/>
      <c r="Y27" s="182"/>
      <c r="Z27" s="182"/>
      <c r="AA27" s="182"/>
      <c r="AB27" s="182"/>
      <c r="AC27" s="182"/>
      <c r="AD27" s="182"/>
      <c r="AE27" s="182"/>
      <c r="AF27" s="182"/>
      <c r="AG27" s="182"/>
      <c r="AH27" s="240"/>
      <c r="AI27" s="175"/>
      <c r="AJ27" s="182"/>
      <c r="AK27" s="182"/>
      <c r="AL27" s="182"/>
      <c r="AM27" s="182"/>
      <c r="AN27" s="182"/>
      <c r="AO27" s="182"/>
      <c r="AP27" s="182"/>
      <c r="AQ27" s="182"/>
      <c r="AR27" s="182"/>
      <c r="AS27" s="182"/>
      <c r="AT27" s="182"/>
      <c r="AU27" s="182"/>
      <c r="AV27" s="240"/>
      <c r="AW27" s="175"/>
      <c r="AX27" s="182"/>
      <c r="AY27" s="182"/>
      <c r="AZ27" s="182"/>
      <c r="BA27" s="182"/>
      <c r="BB27" s="182"/>
      <c r="BC27" s="182"/>
      <c r="BD27" s="182"/>
      <c r="BE27" s="182"/>
      <c r="BF27" s="182"/>
      <c r="BG27" s="182"/>
      <c r="BH27" s="182"/>
      <c r="BI27" s="182"/>
      <c r="BJ27" s="240"/>
      <c r="BK27" s="175"/>
      <c r="BL27" s="182"/>
      <c r="BM27" s="182"/>
      <c r="BN27" s="182"/>
      <c r="BO27" s="182"/>
      <c r="BP27" s="182"/>
      <c r="BQ27" s="182"/>
      <c r="BR27" s="182"/>
      <c r="BS27" s="182"/>
      <c r="BT27" s="182"/>
      <c r="BU27" s="182"/>
      <c r="BV27" s="182"/>
      <c r="BW27" s="182"/>
      <c r="BX27" s="240"/>
      <c r="CK27" s="151"/>
      <c r="CL27" s="240"/>
      <c r="CY27" s="151"/>
      <c r="CZ27" s="240"/>
      <c r="DJ27" s="151"/>
      <c r="DM27" s="151"/>
      <c r="DN27" s="240"/>
      <c r="EA27" s="151"/>
      <c r="EB27" s="240"/>
      <c r="EO27" s="151"/>
      <c r="EP27" s="240"/>
      <c r="FC27" s="151"/>
      <c r="FD27" s="240"/>
      <c r="FQ27" s="151"/>
      <c r="FR27" s="240"/>
      <c r="GE27" s="151"/>
      <c r="GF27" s="240"/>
      <c r="GS27" s="151"/>
      <c r="GT27" s="240"/>
      <c r="HG27" s="151"/>
      <c r="HH27" s="240"/>
      <c r="HU27" s="151"/>
      <c r="HV27" s="240"/>
      <c r="II27" s="151"/>
      <c r="IJ27" s="240"/>
    </row>
    <row r="28" spans="1:244" ht="13.5">
      <c r="A28" s="95">
        <v>26</v>
      </c>
      <c r="B28" s="188">
        <f t="shared" si="0"/>
      </c>
      <c r="C28" s="76"/>
      <c r="D28" s="192"/>
      <c r="E28" s="175"/>
      <c r="F28" s="151"/>
      <c r="G28" s="180">
        <f t="shared" si="9"/>
      </c>
      <c r="H28" s="180">
        <f t="shared" si="3"/>
      </c>
      <c r="I28" s="81">
        <f t="shared" si="10"/>
      </c>
      <c r="J28" s="281">
        <f t="shared" si="11"/>
      </c>
      <c r="K28" s="281">
        <f t="shared" si="4"/>
      </c>
      <c r="L28" s="281">
        <f t="shared" si="5"/>
      </c>
      <c r="M28" s="281">
        <f t="shared" si="6"/>
      </c>
      <c r="N28" s="281">
        <f t="shared" si="7"/>
      </c>
      <c r="O28" s="281">
        <f t="shared" si="8"/>
      </c>
      <c r="P28" s="180">
        <f t="shared" si="12"/>
      </c>
      <c r="T28" s="180">
        <v>26</v>
      </c>
      <c r="U28" s="175"/>
      <c r="V28" s="182"/>
      <c r="W28" s="182"/>
      <c r="X28" s="182"/>
      <c r="Y28" s="182"/>
      <c r="Z28" s="182"/>
      <c r="AA28" s="182"/>
      <c r="AB28" s="182"/>
      <c r="AC28" s="182"/>
      <c r="AD28" s="182"/>
      <c r="AE28" s="182"/>
      <c r="AF28" s="182"/>
      <c r="AG28" s="182"/>
      <c r="AH28" s="240"/>
      <c r="AI28" s="175"/>
      <c r="AJ28" s="182"/>
      <c r="AK28" s="182"/>
      <c r="AL28" s="182"/>
      <c r="AM28" s="182"/>
      <c r="AN28" s="182"/>
      <c r="AO28" s="182"/>
      <c r="AP28" s="182"/>
      <c r="AQ28" s="182"/>
      <c r="AR28" s="182"/>
      <c r="AS28" s="182"/>
      <c r="AT28" s="182"/>
      <c r="AU28" s="182"/>
      <c r="AV28" s="240"/>
      <c r="AW28" s="175"/>
      <c r="AX28" s="182"/>
      <c r="AY28" s="182"/>
      <c r="AZ28" s="182"/>
      <c r="BA28" s="182"/>
      <c r="BB28" s="182"/>
      <c r="BC28" s="182"/>
      <c r="BD28" s="182"/>
      <c r="BE28" s="182"/>
      <c r="BF28" s="182"/>
      <c r="BG28" s="182"/>
      <c r="BH28" s="182"/>
      <c r="BI28" s="182"/>
      <c r="BJ28" s="240"/>
      <c r="BK28" s="175"/>
      <c r="BL28" s="182"/>
      <c r="BM28" s="182"/>
      <c r="BN28" s="182"/>
      <c r="BO28" s="182"/>
      <c r="BP28" s="182"/>
      <c r="BQ28" s="182"/>
      <c r="BR28" s="182"/>
      <c r="BS28" s="182"/>
      <c r="BT28" s="182"/>
      <c r="BU28" s="182"/>
      <c r="BV28" s="182"/>
      <c r="BW28" s="182"/>
      <c r="BX28" s="240"/>
      <c r="CK28" s="151"/>
      <c r="CL28" s="240"/>
      <c r="CY28" s="151"/>
      <c r="CZ28" s="240"/>
      <c r="DJ28" s="151"/>
      <c r="DM28" s="151"/>
      <c r="DN28" s="240"/>
      <c r="EA28" s="151"/>
      <c r="EB28" s="240"/>
      <c r="EO28" s="151"/>
      <c r="EP28" s="240"/>
      <c r="FC28" s="151"/>
      <c r="FD28" s="240"/>
      <c r="FQ28" s="151"/>
      <c r="FR28" s="240"/>
      <c r="GE28" s="151"/>
      <c r="GF28" s="240"/>
      <c r="GS28" s="151"/>
      <c r="GT28" s="240"/>
      <c r="HG28" s="151"/>
      <c r="HH28" s="240"/>
      <c r="HU28" s="151"/>
      <c r="HV28" s="240"/>
      <c r="II28" s="151"/>
      <c r="IJ28" s="240"/>
    </row>
    <row r="29" spans="1:244" ht="13.5">
      <c r="A29" s="95">
        <v>27</v>
      </c>
      <c r="B29" s="188">
        <f t="shared" si="0"/>
      </c>
      <c r="C29" s="76"/>
      <c r="D29" s="192"/>
      <c r="E29" s="175"/>
      <c r="F29" s="180"/>
      <c r="G29" s="180">
        <f t="shared" si="9"/>
      </c>
      <c r="H29" s="180">
        <f t="shared" si="3"/>
      </c>
      <c r="I29" s="81">
        <f t="shared" si="10"/>
      </c>
      <c r="J29" s="281">
        <f t="shared" si="11"/>
      </c>
      <c r="K29" s="281">
        <f t="shared" si="4"/>
      </c>
      <c r="L29" s="281">
        <f t="shared" si="5"/>
      </c>
      <c r="M29" s="281">
        <f t="shared" si="6"/>
      </c>
      <c r="N29" s="281">
        <f t="shared" si="7"/>
      </c>
      <c r="O29" s="281">
        <f t="shared" si="8"/>
      </c>
      <c r="P29" s="180">
        <f t="shared" si="12"/>
      </c>
      <c r="T29" s="180">
        <v>27</v>
      </c>
      <c r="U29" s="175"/>
      <c r="V29" s="182"/>
      <c r="W29" s="182"/>
      <c r="X29" s="182"/>
      <c r="Y29" s="182"/>
      <c r="Z29" s="182"/>
      <c r="AA29" s="182"/>
      <c r="AB29" s="182"/>
      <c r="AC29" s="182"/>
      <c r="AD29" s="182"/>
      <c r="AE29" s="182"/>
      <c r="AF29" s="182"/>
      <c r="AG29" s="182"/>
      <c r="AH29" s="240"/>
      <c r="AI29" s="175"/>
      <c r="AJ29" s="182"/>
      <c r="AK29" s="182"/>
      <c r="AL29" s="182"/>
      <c r="AM29" s="182"/>
      <c r="AN29" s="182"/>
      <c r="AO29" s="182"/>
      <c r="AP29" s="182"/>
      <c r="AQ29" s="182"/>
      <c r="AR29" s="182"/>
      <c r="AS29" s="182"/>
      <c r="AT29" s="182"/>
      <c r="AU29" s="182"/>
      <c r="AV29" s="240"/>
      <c r="AW29" s="175"/>
      <c r="AX29" s="182"/>
      <c r="AY29" s="182"/>
      <c r="AZ29" s="182"/>
      <c r="BA29" s="182"/>
      <c r="BB29" s="182"/>
      <c r="BC29" s="182"/>
      <c r="BD29" s="182"/>
      <c r="BE29" s="182"/>
      <c r="BF29" s="182"/>
      <c r="BG29" s="182"/>
      <c r="BH29" s="182"/>
      <c r="BI29" s="182"/>
      <c r="BJ29" s="240"/>
      <c r="BK29" s="175"/>
      <c r="BL29" s="182"/>
      <c r="BM29" s="182"/>
      <c r="BN29" s="182"/>
      <c r="BO29" s="182"/>
      <c r="BP29" s="182"/>
      <c r="BQ29" s="182"/>
      <c r="BR29" s="182"/>
      <c r="BS29" s="182"/>
      <c r="BT29" s="182"/>
      <c r="BU29" s="182"/>
      <c r="BV29" s="182"/>
      <c r="BW29" s="182"/>
      <c r="BX29" s="240"/>
      <c r="CK29" s="151"/>
      <c r="CL29" s="240"/>
      <c r="CY29" s="151"/>
      <c r="CZ29" s="240"/>
      <c r="DJ29" s="151"/>
      <c r="DM29" s="151"/>
      <c r="DN29" s="240"/>
      <c r="EA29" s="151"/>
      <c r="EB29" s="240"/>
      <c r="EO29" s="151"/>
      <c r="EP29" s="240"/>
      <c r="FC29" s="151"/>
      <c r="FD29" s="240"/>
      <c r="FQ29" s="151"/>
      <c r="FR29" s="240"/>
      <c r="GE29" s="151"/>
      <c r="GF29" s="240"/>
      <c r="GS29" s="151"/>
      <c r="GT29" s="240"/>
      <c r="HG29" s="151"/>
      <c r="HH29" s="240"/>
      <c r="HU29" s="151"/>
      <c r="HV29" s="240"/>
      <c r="II29" s="151"/>
      <c r="IJ29" s="240"/>
    </row>
    <row r="30" spans="1:244" ht="13.5">
      <c r="A30" s="95">
        <v>28</v>
      </c>
      <c r="B30" s="188">
        <f t="shared" si="0"/>
      </c>
      <c r="C30" s="76"/>
      <c r="D30" s="192"/>
      <c r="E30" s="175"/>
      <c r="F30" s="182"/>
      <c r="G30" s="180">
        <f t="shared" si="9"/>
      </c>
      <c r="H30" s="180">
        <f t="shared" si="3"/>
      </c>
      <c r="I30" s="81">
        <f t="shared" si="10"/>
      </c>
      <c r="J30" s="281">
        <f t="shared" si="11"/>
      </c>
      <c r="K30" s="281">
        <f t="shared" si="4"/>
      </c>
      <c r="L30" s="281">
        <f t="shared" si="5"/>
      </c>
      <c r="M30" s="281">
        <f t="shared" si="6"/>
      </c>
      <c r="N30" s="281">
        <f t="shared" si="7"/>
      </c>
      <c r="O30" s="281">
        <f t="shared" si="8"/>
      </c>
      <c r="P30" s="180">
        <f t="shared" si="12"/>
      </c>
      <c r="T30" s="180">
        <v>28</v>
      </c>
      <c r="U30" s="175"/>
      <c r="V30" s="182"/>
      <c r="W30" s="182"/>
      <c r="X30" s="182"/>
      <c r="Y30" s="182"/>
      <c r="Z30" s="182"/>
      <c r="AA30" s="182"/>
      <c r="AB30" s="182"/>
      <c r="AC30" s="182"/>
      <c r="AD30" s="182"/>
      <c r="AE30" s="182"/>
      <c r="AF30" s="182"/>
      <c r="AG30" s="182"/>
      <c r="AH30" s="240"/>
      <c r="AI30" s="175"/>
      <c r="AJ30" s="182"/>
      <c r="AK30" s="182"/>
      <c r="AL30" s="182"/>
      <c r="AM30" s="182"/>
      <c r="AN30" s="182"/>
      <c r="AO30" s="182"/>
      <c r="AP30" s="182"/>
      <c r="AQ30" s="182"/>
      <c r="AR30" s="182"/>
      <c r="AS30" s="182"/>
      <c r="AT30" s="182"/>
      <c r="AU30" s="182"/>
      <c r="AV30" s="240"/>
      <c r="AW30" s="175"/>
      <c r="AX30" s="182"/>
      <c r="AY30" s="182"/>
      <c r="AZ30" s="182"/>
      <c r="BA30" s="182"/>
      <c r="BB30" s="182"/>
      <c r="BC30" s="182"/>
      <c r="BD30" s="182"/>
      <c r="BE30" s="182"/>
      <c r="BF30" s="182"/>
      <c r="BG30" s="182"/>
      <c r="BH30" s="182"/>
      <c r="BI30" s="182"/>
      <c r="BJ30" s="240"/>
      <c r="BK30" s="175"/>
      <c r="BL30" s="182"/>
      <c r="BM30" s="182"/>
      <c r="BN30" s="182"/>
      <c r="BO30" s="182"/>
      <c r="BP30" s="182"/>
      <c r="BQ30" s="182"/>
      <c r="BR30" s="182"/>
      <c r="BS30" s="182"/>
      <c r="BT30" s="182"/>
      <c r="BU30" s="182"/>
      <c r="BV30" s="182"/>
      <c r="BW30" s="182"/>
      <c r="BX30" s="240"/>
      <c r="CK30" s="151"/>
      <c r="CL30" s="240"/>
      <c r="CY30" s="151"/>
      <c r="CZ30" s="240"/>
      <c r="DJ30" s="151"/>
      <c r="DM30" s="151"/>
      <c r="DN30" s="240"/>
      <c r="EA30" s="151"/>
      <c r="EB30" s="240"/>
      <c r="EO30" s="151"/>
      <c r="EP30" s="240"/>
      <c r="FC30" s="151"/>
      <c r="FD30" s="240"/>
      <c r="FQ30" s="151"/>
      <c r="FR30" s="240"/>
      <c r="GE30" s="151"/>
      <c r="GF30" s="240"/>
      <c r="GS30" s="151"/>
      <c r="GT30" s="240"/>
      <c r="HG30" s="151"/>
      <c r="HH30" s="240"/>
      <c r="HU30" s="151"/>
      <c r="HV30" s="240"/>
      <c r="II30" s="151"/>
      <c r="IJ30" s="240"/>
    </row>
    <row r="31" spans="1:244" ht="13.5">
      <c r="A31" s="95">
        <v>29</v>
      </c>
      <c r="B31" s="188">
        <f t="shared" si="0"/>
      </c>
      <c r="C31" s="76"/>
      <c r="D31" s="192"/>
      <c r="E31" s="175"/>
      <c r="F31" s="182"/>
      <c r="G31" s="180">
        <f t="shared" si="9"/>
      </c>
      <c r="H31" s="180">
        <f t="shared" si="3"/>
      </c>
      <c r="I31" s="81">
        <f t="shared" si="10"/>
      </c>
      <c r="J31" s="281">
        <f t="shared" si="11"/>
      </c>
      <c r="K31" s="281">
        <f t="shared" si="4"/>
      </c>
      <c r="L31" s="281">
        <f t="shared" si="5"/>
      </c>
      <c r="M31" s="281">
        <f t="shared" si="6"/>
      </c>
      <c r="N31" s="281">
        <f t="shared" si="7"/>
      </c>
      <c r="O31" s="281">
        <f t="shared" si="8"/>
      </c>
      <c r="P31" s="180">
        <f t="shared" si="12"/>
      </c>
      <c r="T31" s="180">
        <v>29</v>
      </c>
      <c r="U31" s="175"/>
      <c r="V31" s="182"/>
      <c r="W31" s="182"/>
      <c r="X31" s="182"/>
      <c r="Y31" s="182"/>
      <c r="Z31" s="182"/>
      <c r="AA31" s="182"/>
      <c r="AB31" s="182"/>
      <c r="AC31" s="182"/>
      <c r="AD31" s="182"/>
      <c r="AE31" s="182"/>
      <c r="AF31" s="182"/>
      <c r="AG31" s="182"/>
      <c r="AH31" s="240"/>
      <c r="AI31" s="175"/>
      <c r="AJ31" s="182"/>
      <c r="AK31" s="182"/>
      <c r="AL31" s="182"/>
      <c r="AM31" s="182"/>
      <c r="AN31" s="182"/>
      <c r="AO31" s="182"/>
      <c r="AP31" s="182"/>
      <c r="AQ31" s="182"/>
      <c r="AR31" s="182"/>
      <c r="AS31" s="182"/>
      <c r="AT31" s="182"/>
      <c r="AU31" s="182"/>
      <c r="AV31" s="240"/>
      <c r="AW31" s="175"/>
      <c r="AX31" s="182"/>
      <c r="AY31" s="182"/>
      <c r="AZ31" s="182"/>
      <c r="BA31" s="182"/>
      <c r="BB31" s="182"/>
      <c r="BC31" s="182"/>
      <c r="BD31" s="182"/>
      <c r="BE31" s="182"/>
      <c r="BF31" s="182"/>
      <c r="BG31" s="182"/>
      <c r="BH31" s="182"/>
      <c r="BI31" s="182"/>
      <c r="BJ31" s="240"/>
      <c r="BK31" s="175"/>
      <c r="BL31" s="182"/>
      <c r="BM31" s="182"/>
      <c r="BN31" s="182"/>
      <c r="BO31" s="182"/>
      <c r="BP31" s="182"/>
      <c r="BQ31" s="182"/>
      <c r="BR31" s="182"/>
      <c r="BS31" s="182"/>
      <c r="BT31" s="182"/>
      <c r="BU31" s="182"/>
      <c r="BV31" s="182"/>
      <c r="BW31" s="182"/>
      <c r="BX31" s="240"/>
      <c r="CK31" s="151"/>
      <c r="CL31" s="240"/>
      <c r="CY31" s="151"/>
      <c r="CZ31" s="240"/>
      <c r="DJ31" s="151"/>
      <c r="DM31" s="151"/>
      <c r="DN31" s="240"/>
      <c r="EA31" s="151"/>
      <c r="EB31" s="240"/>
      <c r="EO31" s="151"/>
      <c r="EP31" s="240"/>
      <c r="FC31" s="151"/>
      <c r="FD31" s="240"/>
      <c r="FQ31" s="151"/>
      <c r="FR31" s="240"/>
      <c r="GE31" s="151"/>
      <c r="GF31" s="240"/>
      <c r="GS31" s="151"/>
      <c r="GT31" s="240"/>
      <c r="HG31" s="151"/>
      <c r="HH31" s="240"/>
      <c r="HU31" s="151"/>
      <c r="HV31" s="240"/>
      <c r="II31" s="151"/>
      <c r="IJ31" s="240"/>
    </row>
    <row r="32" spans="1:244" ht="13.5">
      <c r="A32" s="95">
        <v>30</v>
      </c>
      <c r="B32" s="188">
        <f t="shared" si="0"/>
      </c>
      <c r="C32" s="76"/>
      <c r="D32" s="192"/>
      <c r="E32" s="175"/>
      <c r="F32" s="182"/>
      <c r="G32" s="180">
        <f t="shared" si="9"/>
      </c>
      <c r="H32" s="180">
        <f t="shared" si="3"/>
      </c>
      <c r="I32" s="81">
        <f t="shared" si="10"/>
      </c>
      <c r="J32" s="281">
        <f t="shared" si="11"/>
      </c>
      <c r="K32" s="281">
        <f t="shared" si="4"/>
      </c>
      <c r="L32" s="281">
        <f t="shared" si="5"/>
      </c>
      <c r="M32" s="281">
        <f t="shared" si="6"/>
      </c>
      <c r="N32" s="281">
        <f t="shared" si="7"/>
      </c>
      <c r="O32" s="281">
        <f t="shared" si="8"/>
      </c>
      <c r="P32" s="180">
        <f t="shared" si="12"/>
      </c>
      <c r="T32" s="180">
        <v>30</v>
      </c>
      <c r="U32" s="175"/>
      <c r="V32" s="182"/>
      <c r="W32" s="182"/>
      <c r="X32" s="182"/>
      <c r="Y32" s="182"/>
      <c r="Z32" s="182"/>
      <c r="AA32" s="182"/>
      <c r="AB32" s="182"/>
      <c r="AC32" s="182"/>
      <c r="AD32" s="182"/>
      <c r="AE32" s="182"/>
      <c r="AF32" s="182"/>
      <c r="AG32" s="182"/>
      <c r="AH32" s="240"/>
      <c r="AI32" s="175"/>
      <c r="AJ32" s="182"/>
      <c r="AK32" s="182"/>
      <c r="AL32" s="182"/>
      <c r="AM32" s="182"/>
      <c r="AN32" s="182"/>
      <c r="AO32" s="182"/>
      <c r="AP32" s="182"/>
      <c r="AQ32" s="182"/>
      <c r="AR32" s="182"/>
      <c r="AS32" s="182"/>
      <c r="AT32" s="182"/>
      <c r="AU32" s="182"/>
      <c r="AV32" s="240"/>
      <c r="AW32" s="175"/>
      <c r="AX32" s="182"/>
      <c r="AY32" s="182"/>
      <c r="AZ32" s="182"/>
      <c r="BA32" s="182"/>
      <c r="BB32" s="182"/>
      <c r="BC32" s="182"/>
      <c r="BD32" s="182"/>
      <c r="BE32" s="182"/>
      <c r="BF32" s="182"/>
      <c r="BG32" s="182"/>
      <c r="BH32" s="182"/>
      <c r="BI32" s="182"/>
      <c r="BJ32" s="240"/>
      <c r="BK32" s="175"/>
      <c r="BL32" s="182"/>
      <c r="BM32" s="182"/>
      <c r="BN32" s="182"/>
      <c r="BO32" s="182"/>
      <c r="BP32" s="182"/>
      <c r="BQ32" s="182"/>
      <c r="BR32" s="182"/>
      <c r="BS32" s="182"/>
      <c r="BT32" s="182"/>
      <c r="BU32" s="182"/>
      <c r="BV32" s="182"/>
      <c r="BW32" s="182"/>
      <c r="BX32" s="240"/>
      <c r="CK32" s="151"/>
      <c r="CL32" s="240"/>
      <c r="CY32" s="151"/>
      <c r="CZ32" s="240"/>
      <c r="DJ32" s="151"/>
      <c r="DM32" s="151"/>
      <c r="DN32" s="240"/>
      <c r="EA32" s="151"/>
      <c r="EB32" s="240"/>
      <c r="EO32" s="151"/>
      <c r="EP32" s="240"/>
      <c r="FC32" s="151"/>
      <c r="FD32" s="240"/>
      <c r="FQ32" s="151"/>
      <c r="FR32" s="240"/>
      <c r="GE32" s="151"/>
      <c r="GF32" s="240"/>
      <c r="GS32" s="151"/>
      <c r="GT32" s="240"/>
      <c r="HG32" s="151"/>
      <c r="HH32" s="240"/>
      <c r="HU32" s="151"/>
      <c r="HV32" s="240"/>
      <c r="II32" s="151"/>
      <c r="IJ32" s="240"/>
    </row>
    <row r="33" spans="1:244" ht="13.5">
      <c r="A33" s="95">
        <v>31</v>
      </c>
      <c r="B33" s="188">
        <f t="shared" si="0"/>
      </c>
      <c r="C33" s="76"/>
      <c r="D33" s="192"/>
      <c r="E33" s="175"/>
      <c r="F33" s="182"/>
      <c r="G33" s="180">
        <f t="shared" si="9"/>
      </c>
      <c r="H33" s="180">
        <f t="shared" si="3"/>
      </c>
      <c r="I33" s="81">
        <f t="shared" si="10"/>
      </c>
      <c r="J33" s="281">
        <f t="shared" si="11"/>
      </c>
      <c r="K33" s="281">
        <f t="shared" si="4"/>
      </c>
      <c r="L33" s="281">
        <f t="shared" si="5"/>
      </c>
      <c r="M33" s="281">
        <f t="shared" si="6"/>
      </c>
      <c r="N33" s="281">
        <f t="shared" si="7"/>
      </c>
      <c r="O33" s="281">
        <f t="shared" si="8"/>
      </c>
      <c r="P33" s="180">
        <f t="shared" si="12"/>
      </c>
      <c r="T33" s="180">
        <v>31</v>
      </c>
      <c r="U33" s="175"/>
      <c r="V33" s="182"/>
      <c r="W33" s="182"/>
      <c r="X33" s="182"/>
      <c r="Y33" s="182"/>
      <c r="Z33" s="182"/>
      <c r="AA33" s="182"/>
      <c r="AB33" s="182"/>
      <c r="AC33" s="182"/>
      <c r="AD33" s="182"/>
      <c r="AE33" s="182"/>
      <c r="AF33" s="182"/>
      <c r="AG33" s="182"/>
      <c r="AH33" s="240"/>
      <c r="AV33" s="240"/>
      <c r="BJ33" s="240"/>
      <c r="BX33" s="240"/>
      <c r="CK33" s="151"/>
      <c r="CL33" s="240"/>
      <c r="CY33" s="151"/>
      <c r="CZ33" s="240"/>
      <c r="DJ33" s="151"/>
      <c r="DM33" s="151"/>
      <c r="DN33" s="240"/>
      <c r="EA33" s="151"/>
      <c r="EB33" s="240"/>
      <c r="EO33" s="151"/>
      <c r="EP33" s="240"/>
      <c r="FC33" s="151"/>
      <c r="FD33" s="240"/>
      <c r="FQ33" s="151"/>
      <c r="FR33" s="240"/>
      <c r="GE33" s="151"/>
      <c r="GF33" s="240"/>
      <c r="GS33" s="151"/>
      <c r="GT33" s="240"/>
      <c r="HG33" s="151"/>
      <c r="HH33" s="240"/>
      <c r="HU33" s="151"/>
      <c r="HV33" s="240"/>
      <c r="II33" s="151"/>
      <c r="IJ33" s="240"/>
    </row>
    <row r="34" spans="1:244" ht="13.5">
      <c r="A34" s="95">
        <v>32</v>
      </c>
      <c r="B34" s="188">
        <f t="shared" si="0"/>
      </c>
      <c r="C34" s="76"/>
      <c r="D34" s="192"/>
      <c r="E34" s="175"/>
      <c r="F34" s="182"/>
      <c r="G34" s="180">
        <f t="shared" si="9"/>
      </c>
      <c r="H34" s="180">
        <f t="shared" si="3"/>
      </c>
      <c r="I34" s="81">
        <f t="shared" si="10"/>
      </c>
      <c r="J34" s="281">
        <f t="shared" si="11"/>
      </c>
      <c r="K34" s="281">
        <f t="shared" si="4"/>
      </c>
      <c r="L34" s="281">
        <f t="shared" si="5"/>
      </c>
      <c r="M34" s="281">
        <f t="shared" si="6"/>
      </c>
      <c r="N34" s="281">
        <f t="shared" si="7"/>
      </c>
      <c r="O34" s="281">
        <f t="shared" si="8"/>
      </c>
      <c r="P34" s="180">
        <f t="shared" si="12"/>
      </c>
      <c r="T34" s="180">
        <v>32</v>
      </c>
      <c r="U34" s="175"/>
      <c r="V34" s="182"/>
      <c r="W34" s="182"/>
      <c r="X34" s="182"/>
      <c r="Y34" s="182"/>
      <c r="Z34" s="182"/>
      <c r="AA34" s="182"/>
      <c r="AB34" s="182"/>
      <c r="AC34" s="182"/>
      <c r="AD34" s="182"/>
      <c r="AE34" s="182"/>
      <c r="AF34" s="182"/>
      <c r="AG34" s="182"/>
      <c r="AH34" s="240"/>
      <c r="AV34" s="240"/>
      <c r="BJ34" s="240"/>
      <c r="BX34" s="240"/>
      <c r="CK34" s="151"/>
      <c r="CL34" s="240"/>
      <c r="CY34" s="151"/>
      <c r="CZ34" s="240"/>
      <c r="DJ34" s="151"/>
      <c r="DM34" s="151"/>
      <c r="DN34" s="240"/>
      <c r="EA34" s="151"/>
      <c r="EB34" s="240"/>
      <c r="EO34" s="151"/>
      <c r="EP34" s="240"/>
      <c r="FC34" s="151"/>
      <c r="FD34" s="240"/>
      <c r="FQ34" s="151"/>
      <c r="FR34" s="240"/>
      <c r="GE34" s="151"/>
      <c r="GF34" s="240"/>
      <c r="GS34" s="151"/>
      <c r="GT34" s="240"/>
      <c r="HG34" s="151"/>
      <c r="HH34" s="240"/>
      <c r="HU34" s="151"/>
      <c r="HV34" s="240"/>
      <c r="II34" s="151"/>
      <c r="IJ34" s="240"/>
    </row>
    <row r="35" spans="1:244" ht="13.5">
      <c r="A35" s="95">
        <v>33</v>
      </c>
      <c r="B35" s="188">
        <f t="shared" si="0"/>
      </c>
      <c r="C35" s="76"/>
      <c r="D35" s="192"/>
      <c r="E35" s="175"/>
      <c r="F35" s="183"/>
      <c r="G35" s="180">
        <f t="shared" si="9"/>
      </c>
      <c r="H35" s="180">
        <f t="shared" si="3"/>
      </c>
      <c r="I35" s="81">
        <f t="shared" si="10"/>
      </c>
      <c r="J35" s="281">
        <f t="shared" si="11"/>
      </c>
      <c r="K35" s="281">
        <f t="shared" si="4"/>
      </c>
      <c r="L35" s="281">
        <f t="shared" si="5"/>
      </c>
      <c r="M35" s="281">
        <f t="shared" si="6"/>
      </c>
      <c r="N35" s="281">
        <f t="shared" si="7"/>
      </c>
      <c r="O35" s="281">
        <f t="shared" si="8"/>
      </c>
      <c r="P35" s="180">
        <f t="shared" si="12"/>
      </c>
      <c r="T35" s="180">
        <v>33</v>
      </c>
      <c r="U35" s="175"/>
      <c r="V35" s="182"/>
      <c r="W35" s="182"/>
      <c r="X35" s="182"/>
      <c r="Y35" s="182"/>
      <c r="Z35" s="182"/>
      <c r="AA35" s="182"/>
      <c r="AB35" s="182"/>
      <c r="AC35" s="182"/>
      <c r="AD35" s="182"/>
      <c r="AE35" s="182"/>
      <c r="AF35" s="182"/>
      <c r="AG35" s="182"/>
      <c r="AH35" s="240"/>
      <c r="AV35" s="240"/>
      <c r="BJ35" s="240"/>
      <c r="BX35" s="240"/>
      <c r="CK35" s="151"/>
      <c r="CL35" s="240"/>
      <c r="CY35" s="151"/>
      <c r="CZ35" s="240"/>
      <c r="DJ35" s="151"/>
      <c r="DM35" s="151"/>
      <c r="DN35" s="240"/>
      <c r="EA35" s="151"/>
      <c r="EB35" s="240"/>
      <c r="EO35" s="151"/>
      <c r="EP35" s="240"/>
      <c r="FC35" s="151"/>
      <c r="FD35" s="240"/>
      <c r="FQ35" s="151"/>
      <c r="FR35" s="240"/>
      <c r="GE35" s="151"/>
      <c r="GF35" s="240"/>
      <c r="GS35" s="151"/>
      <c r="GT35" s="240"/>
      <c r="HG35" s="151"/>
      <c r="HH35" s="240"/>
      <c r="HU35" s="151"/>
      <c r="HV35" s="240"/>
      <c r="II35" s="151"/>
      <c r="IJ35" s="240"/>
    </row>
    <row r="36" spans="1:244" ht="13.5">
      <c r="A36" s="95">
        <v>34</v>
      </c>
      <c r="B36" s="188">
        <f t="shared" si="0"/>
      </c>
      <c r="C36" s="76"/>
      <c r="D36" s="192"/>
      <c r="E36" s="175"/>
      <c r="F36" s="182"/>
      <c r="G36" s="180">
        <f t="shared" si="9"/>
      </c>
      <c r="H36" s="180">
        <f t="shared" si="3"/>
      </c>
      <c r="I36" s="81">
        <f t="shared" si="10"/>
      </c>
      <c r="J36" s="281">
        <f t="shared" si="11"/>
      </c>
      <c r="K36" s="281">
        <f t="shared" si="4"/>
      </c>
      <c r="L36" s="281">
        <f t="shared" si="5"/>
      </c>
      <c r="M36" s="281">
        <f t="shared" si="6"/>
      </c>
      <c r="N36" s="281">
        <f t="shared" si="7"/>
      </c>
      <c r="O36" s="281">
        <f t="shared" si="8"/>
      </c>
      <c r="P36" s="180">
        <f t="shared" si="12"/>
      </c>
      <c r="T36" s="180">
        <v>34</v>
      </c>
      <c r="U36" s="175"/>
      <c r="V36" s="182"/>
      <c r="W36" s="182"/>
      <c r="X36" s="182"/>
      <c r="Y36" s="182"/>
      <c r="Z36" s="182"/>
      <c r="AA36" s="182"/>
      <c r="AB36" s="182"/>
      <c r="AC36" s="182"/>
      <c r="AD36" s="182"/>
      <c r="AE36" s="182"/>
      <c r="AF36" s="182"/>
      <c r="AG36" s="182"/>
      <c r="AH36" s="240"/>
      <c r="AV36" s="240"/>
      <c r="BJ36" s="240"/>
      <c r="BX36" s="240"/>
      <c r="CK36" s="151"/>
      <c r="CL36" s="240"/>
      <c r="CY36" s="151"/>
      <c r="CZ36" s="240"/>
      <c r="DJ36" s="151"/>
      <c r="DM36" s="151"/>
      <c r="DN36" s="240"/>
      <c r="EA36" s="151"/>
      <c r="EB36" s="240"/>
      <c r="EO36" s="151"/>
      <c r="EP36" s="240"/>
      <c r="FC36" s="151"/>
      <c r="FD36" s="240"/>
      <c r="FQ36" s="151"/>
      <c r="FR36" s="240"/>
      <c r="GE36" s="151"/>
      <c r="GF36" s="240"/>
      <c r="GS36" s="151"/>
      <c r="GT36" s="240"/>
      <c r="HG36" s="151"/>
      <c r="HH36" s="240"/>
      <c r="HU36" s="151"/>
      <c r="HV36" s="240"/>
      <c r="II36" s="151"/>
      <c r="IJ36" s="240"/>
    </row>
    <row r="37" spans="1:244" ht="13.5">
      <c r="A37" s="95">
        <v>35</v>
      </c>
      <c r="B37" s="188">
        <f t="shared" si="0"/>
      </c>
      <c r="C37" s="76"/>
      <c r="D37" s="192"/>
      <c r="E37" s="175"/>
      <c r="F37" s="182"/>
      <c r="G37" s="180">
        <f t="shared" si="9"/>
      </c>
      <c r="H37" s="180">
        <f t="shared" si="3"/>
      </c>
      <c r="I37" s="239">
        <f t="shared" si="10"/>
      </c>
      <c r="J37" s="282">
        <f t="shared" si="11"/>
      </c>
      <c r="K37" s="282">
        <f t="shared" si="4"/>
      </c>
      <c r="L37" s="282">
        <f t="shared" si="5"/>
      </c>
      <c r="M37" s="282">
        <f t="shared" si="6"/>
      </c>
      <c r="N37" s="282">
        <f t="shared" si="7"/>
      </c>
      <c r="O37" s="282">
        <f t="shared" si="8"/>
      </c>
      <c r="P37" s="180">
        <f t="shared" si="12"/>
      </c>
      <c r="T37" s="180">
        <v>35</v>
      </c>
      <c r="U37" s="175"/>
      <c r="V37" s="182"/>
      <c r="W37" s="182"/>
      <c r="X37" s="182"/>
      <c r="Y37" s="182"/>
      <c r="Z37" s="182"/>
      <c r="AA37" s="182"/>
      <c r="AB37" s="182"/>
      <c r="AC37" s="182"/>
      <c r="AD37" s="182"/>
      <c r="AE37" s="182"/>
      <c r="AF37" s="182"/>
      <c r="AG37" s="182"/>
      <c r="AH37" s="240"/>
      <c r="AV37" s="240"/>
      <c r="BJ37" s="240"/>
      <c r="BX37" s="240"/>
      <c r="CK37" s="151"/>
      <c r="CL37" s="240"/>
      <c r="CY37" s="151"/>
      <c r="CZ37" s="240"/>
      <c r="DJ37" s="151"/>
      <c r="DM37" s="151"/>
      <c r="DN37" s="240"/>
      <c r="EA37" s="151"/>
      <c r="EB37" s="240"/>
      <c r="EO37" s="151"/>
      <c r="EP37" s="240"/>
      <c r="FC37" s="151"/>
      <c r="FD37" s="240"/>
      <c r="FQ37" s="151"/>
      <c r="FR37" s="240"/>
      <c r="GE37" s="151"/>
      <c r="GF37" s="240"/>
      <c r="GS37" s="151"/>
      <c r="GT37" s="240"/>
      <c r="HG37" s="151"/>
      <c r="HH37" s="240"/>
      <c r="HU37" s="151"/>
      <c r="HV37" s="240"/>
      <c r="II37" s="151"/>
      <c r="IJ37" s="240"/>
    </row>
    <row r="38" spans="1:244" ht="13.5">
      <c r="A38" s="190">
        <v>36</v>
      </c>
      <c r="B38" s="188">
        <f t="shared" si="0"/>
      </c>
      <c r="C38" s="76"/>
      <c r="D38" s="192"/>
      <c r="E38" s="175"/>
      <c r="F38" s="182"/>
      <c r="G38" s="180"/>
      <c r="H38" s="180"/>
      <c r="I38" s="74"/>
      <c r="J38" s="181"/>
      <c r="K38" s="181"/>
      <c r="L38" s="181"/>
      <c r="M38" s="181"/>
      <c r="N38" s="181"/>
      <c r="O38" s="181"/>
      <c r="P38" s="181">
        <f>MAX($J37:$O37)</f>
        <v>0</v>
      </c>
      <c r="T38" s="180">
        <v>36</v>
      </c>
      <c r="U38" s="175"/>
      <c r="V38" s="182"/>
      <c r="W38" s="182"/>
      <c r="X38" s="182"/>
      <c r="Y38" s="182"/>
      <c r="Z38" s="182"/>
      <c r="AA38" s="182"/>
      <c r="AB38" s="182"/>
      <c r="AC38" s="182"/>
      <c r="AD38" s="182"/>
      <c r="AE38" s="182"/>
      <c r="AF38" s="182"/>
      <c r="AG38" s="182"/>
      <c r="AH38" s="240"/>
      <c r="AV38" s="240"/>
      <c r="BJ38" s="240"/>
      <c r="BX38" s="240"/>
      <c r="CK38" s="151"/>
      <c r="CL38" s="240"/>
      <c r="CY38" s="151"/>
      <c r="CZ38" s="240"/>
      <c r="DJ38" s="151"/>
      <c r="DM38" s="151"/>
      <c r="DN38" s="240"/>
      <c r="EA38" s="151"/>
      <c r="EB38" s="240"/>
      <c r="EO38" s="151"/>
      <c r="EP38" s="240"/>
      <c r="FC38" s="151"/>
      <c r="FD38" s="240"/>
      <c r="FQ38" s="151"/>
      <c r="FR38" s="240"/>
      <c r="GE38" s="151"/>
      <c r="GF38" s="240"/>
      <c r="GS38" s="151"/>
      <c r="GT38" s="240"/>
      <c r="HG38" s="151"/>
      <c r="HH38" s="240"/>
      <c r="HU38" s="151"/>
      <c r="HV38" s="240"/>
      <c r="II38" s="151"/>
      <c r="IJ38" s="240"/>
    </row>
    <row r="39" spans="1:169" ht="13.5">
      <c r="A39" s="174"/>
      <c r="B39" s="76"/>
      <c r="C39" s="76"/>
      <c r="E39" s="151"/>
      <c r="F39" s="182"/>
      <c r="G39" s="151"/>
      <c r="H39" s="151"/>
      <c r="I39" t="s">
        <v>66</v>
      </c>
      <c r="J39" s="177" t="s">
        <v>162</v>
      </c>
      <c r="K39" s="177" t="s">
        <v>163</v>
      </c>
      <c r="L39" s="177" t="s">
        <v>164</v>
      </c>
      <c r="M39" s="177" t="s">
        <v>165</v>
      </c>
      <c r="N39" s="177" t="s">
        <v>166</v>
      </c>
      <c r="O39" s="177" t="s">
        <v>167</v>
      </c>
      <c r="P39" s="181"/>
      <c r="V39" s="177" t="s">
        <v>94</v>
      </c>
      <c r="W39" s="177" t="s">
        <v>94</v>
      </c>
      <c r="X39" s="177" t="s">
        <v>94</v>
      </c>
      <c r="FM39" s="177"/>
    </row>
    <row r="40" spans="1:169" ht="13.5">
      <c r="A40" s="174"/>
      <c r="B40" s="76"/>
      <c r="C40" s="76"/>
      <c r="D40" t="s">
        <v>66</v>
      </c>
      <c r="E40" s="151"/>
      <c r="F40" s="182"/>
      <c r="G40" s="180">
        <f aca="true" t="shared" si="13" ref="G40:G75">IF(I40="","",ROW())</f>
        <v>40</v>
      </c>
      <c r="H40" s="180">
        <f aca="true" t="shared" si="14" ref="H40:H75">IF(G40="","",RANK(G40,$G$40:$G$75,1))</f>
        <v>1</v>
      </c>
      <c r="I40" s="238" t="str">
        <f>IF(COUNTA(J40:O40)&gt;0,$B3,"")</f>
        <v>50m</v>
      </c>
      <c r="J40" s="283" t="str">
        <f>IF(VLOOKUP($A3,マスタ_種目_小学,($E$1-1)*14+9,FALSE)="","",VLOOKUP($A3,マスタ_種目_小学,($E$1-1)*14+9,FALSE))</f>
        <v>00121</v>
      </c>
      <c r="K40" s="281" t="str">
        <f aca="true" t="shared" si="15" ref="K40:K75">IF(VLOOKUP($A3,マスタ_種目_小学,($E$1-1)*14+10,FALSE)="","",VLOOKUP($A3,マスタ_種目_小学,($E$1-1)*14+10,FALSE))</f>
        <v>00121</v>
      </c>
      <c r="L40" s="284">
        <f aca="true" t="shared" si="16" ref="L40:L75">IF(VLOOKUP($A3,マスタ_種目_小学,($E$1-1)*14+11,FALSE)="","",VLOOKUP($A3,マスタ_種目_小学,($E$1-1)*14+11,FALSE))</f>
      </c>
      <c r="M40" s="281">
        <f aca="true" t="shared" si="17" ref="M40:M75">IF(VLOOKUP($A3,マスタ_種目_小学,($E$1-1)*14+12,FALSE)="","",VLOOKUP($A3,マスタ_種目_小学,($E$1-1)*14+12,FALSE))</f>
      </c>
      <c r="N40" s="283">
        <f aca="true" t="shared" si="18" ref="N40:N75">IF(VLOOKUP($A3,マスタ_種目_小学,($E$1-1)*14+13,FALSE)="","",VLOOKUP($A3,マスタ_種目_小学,($E$1-1)*14+13,FALSE))</f>
      </c>
      <c r="O40" s="283">
        <f aca="true" t="shared" si="19" ref="O40:O75">IF(VLOOKUP($A3,マスタ_種目_小学,($E$1-1)*14+14,FALSE)="","",VLOOKUP($A3,マスタ_種目_小学,($E$1-1)*14+14,FALSE))</f>
      </c>
      <c r="P40" s="180" t="str">
        <f>IF(COUNTBLANK(J40:O40)=6,"",TEXT(MAX(IF(J40="",0,VALUE(J40)),IF(K40="",0,VALUE(K40)),IF(L40="",0,VALUE(L40)),IF(M40="",0,VALUE(M40)),IF(N40="",0,VALUE(N40)),IF(O40="",0,VALUE(O40))),"00000"))</f>
        <v>00121</v>
      </c>
      <c r="FM40" s="177"/>
    </row>
    <row r="41" spans="1:16" ht="13.5">
      <c r="A41" s="174"/>
      <c r="B41" s="76"/>
      <c r="C41" s="76"/>
      <c r="D41" s="81" t="str">
        <f aca="true" t="shared" si="20" ref="D41:D63">IF(MAX($H$40:$H$75)&gt;=$A3,VLOOKUP($A3,$H$40:$O$75,2,FALSE),"")</f>
        <v>50m</v>
      </c>
      <c r="E41" s="301" t="str">
        <f aca="true" t="shared" si="21" ref="E41:E63">IF(MAX($H$40:$H$75)&gt;=$A3,VLOOKUP($A3,$H$40:$O$75,3,FALSE),"")</f>
        <v>00121</v>
      </c>
      <c r="F41" s="182"/>
      <c r="G41" s="180">
        <f t="shared" si="13"/>
        <v>41</v>
      </c>
      <c r="H41" s="180">
        <f t="shared" si="14"/>
        <v>2</v>
      </c>
      <c r="I41" s="238" t="str">
        <f aca="true" t="shared" si="22" ref="I41:I75">IF(COUNTA(J41:O41)&gt;0,$B4,"")</f>
        <v>100ｍ</v>
      </c>
      <c r="J41" s="283">
        <f aca="true" t="shared" si="23" ref="J41:J75">IF(VLOOKUP($A4,マスタ_種目_小学,($E$1-1)*14+9,FALSE)="","",VLOOKUP($A4,マスタ_種目_小学,($E$1-1)*14+9,FALSE))</f>
      </c>
      <c r="K41" s="281">
        <f t="shared" si="15"/>
      </c>
      <c r="L41" s="284" t="str">
        <f t="shared" si="16"/>
        <v>00222</v>
      </c>
      <c r="M41" s="281" t="str">
        <f t="shared" si="17"/>
        <v>00222</v>
      </c>
      <c r="N41" s="283" t="str">
        <f t="shared" si="18"/>
        <v>00223</v>
      </c>
      <c r="O41" s="283" t="str">
        <f t="shared" si="19"/>
        <v>00223</v>
      </c>
      <c r="P41" s="180" t="str">
        <f aca="true" t="shared" si="24" ref="P41:P75">IF(COUNTBLANK(J41:O41)=6,"",TEXT(MAX(IF(J41="",0,VALUE(J41)),IF(K41="",0,VALUE(K41)),IF(L41="",0,VALUE(L41)),IF(M41="",0,VALUE(M41)),IF(N41="",0,VALUE(N41)),IF(O41="",0,VALUE(O41))),"00000"))</f>
        <v>00223</v>
      </c>
    </row>
    <row r="42" spans="1:16" ht="13.5">
      <c r="A42" s="174"/>
      <c r="B42" s="76"/>
      <c r="C42" s="76"/>
      <c r="D42" s="53" t="str">
        <f t="shared" si="20"/>
        <v>100ｍ</v>
      </c>
      <c r="E42" s="153">
        <f t="shared" si="21"/>
      </c>
      <c r="F42" s="182"/>
      <c r="G42" s="180">
        <f t="shared" si="13"/>
        <v>42</v>
      </c>
      <c r="H42" s="180">
        <f t="shared" si="14"/>
        <v>3</v>
      </c>
      <c r="I42" s="238" t="str">
        <f t="shared" si="22"/>
        <v>800m</v>
      </c>
      <c r="J42" s="283">
        <f t="shared" si="23"/>
      </c>
      <c r="K42" s="281">
        <f t="shared" si="15"/>
      </c>
      <c r="L42" s="284">
        <f t="shared" si="16"/>
      </c>
      <c r="M42" s="281">
        <f t="shared" si="17"/>
      </c>
      <c r="N42" s="283" t="str">
        <f t="shared" si="18"/>
        <v>00620</v>
      </c>
      <c r="O42" s="283" t="str">
        <f t="shared" si="19"/>
        <v>00620</v>
      </c>
      <c r="P42" s="180" t="str">
        <f t="shared" si="24"/>
        <v>00620</v>
      </c>
    </row>
    <row r="43" spans="1:16" ht="13.5">
      <c r="A43" s="174"/>
      <c r="B43" s="76"/>
      <c r="C43" s="76"/>
      <c r="D43" s="53" t="str">
        <f t="shared" si="20"/>
        <v>800m</v>
      </c>
      <c r="E43" s="153">
        <f t="shared" si="21"/>
      </c>
      <c r="F43" s="182"/>
      <c r="G43" s="180">
        <f t="shared" si="13"/>
        <v>43</v>
      </c>
      <c r="H43" s="180">
        <f t="shared" si="14"/>
        <v>4</v>
      </c>
      <c r="I43" s="238" t="str">
        <f t="shared" si="22"/>
        <v>80ｍH</v>
      </c>
      <c r="J43" s="283">
        <f t="shared" si="23"/>
      </c>
      <c r="K43" s="281">
        <f t="shared" si="15"/>
      </c>
      <c r="L43" s="284">
        <f t="shared" si="16"/>
      </c>
      <c r="M43" s="281">
        <f t="shared" si="17"/>
      </c>
      <c r="N43" s="283" t="str">
        <f t="shared" si="18"/>
        <v>03020</v>
      </c>
      <c r="O43" s="283" t="str">
        <f t="shared" si="19"/>
        <v>03020</v>
      </c>
      <c r="P43" s="180" t="str">
        <f t="shared" si="24"/>
        <v>03020</v>
      </c>
    </row>
    <row r="44" spans="1:48" ht="13.5">
      <c r="A44" s="174"/>
      <c r="B44" s="76"/>
      <c r="C44" s="76"/>
      <c r="D44" s="53" t="str">
        <f t="shared" si="20"/>
        <v>80ｍH</v>
      </c>
      <c r="E44" s="153">
        <f t="shared" si="21"/>
      </c>
      <c r="F44" s="181"/>
      <c r="G44" s="180">
        <f t="shared" si="13"/>
        <v>44</v>
      </c>
      <c r="H44" s="180">
        <f t="shared" si="14"/>
        <v>5</v>
      </c>
      <c r="I44" s="238" t="str">
        <f t="shared" si="22"/>
        <v>走高跳</v>
      </c>
      <c r="J44" s="283">
        <f t="shared" si="23"/>
      </c>
      <c r="K44" s="281">
        <f t="shared" si="15"/>
      </c>
      <c r="L44" s="284">
        <f t="shared" si="16"/>
      </c>
      <c r="M44" s="281">
        <f t="shared" si="17"/>
      </c>
      <c r="N44" s="283" t="str">
        <f t="shared" si="18"/>
        <v>07120</v>
      </c>
      <c r="O44" s="283" t="str">
        <f t="shared" si="19"/>
        <v>07120</v>
      </c>
      <c r="P44" s="180" t="str">
        <f t="shared" si="24"/>
        <v>07120</v>
      </c>
    </row>
    <row r="45" spans="1:48" ht="13.5">
      <c r="A45" s="174"/>
      <c r="B45" s="76"/>
      <c r="C45" s="76"/>
      <c r="D45" s="53" t="str">
        <f t="shared" si="20"/>
        <v>走高跳</v>
      </c>
      <c r="E45" s="153">
        <f t="shared" si="21"/>
      </c>
      <c r="F45" s="181"/>
      <c r="G45" s="180">
        <f t="shared" si="13"/>
        <v>45</v>
      </c>
      <c r="H45" s="180">
        <f t="shared" si="14"/>
        <v>6</v>
      </c>
      <c r="I45" s="238" t="str">
        <f t="shared" si="22"/>
        <v>走幅跳</v>
      </c>
      <c r="J45" s="283" t="str">
        <f t="shared" si="23"/>
        <v>07321</v>
      </c>
      <c r="K45" s="281" t="str">
        <f t="shared" si="15"/>
        <v>07321</v>
      </c>
      <c r="L45" s="284" t="str">
        <f t="shared" si="16"/>
        <v>07322</v>
      </c>
      <c r="M45" s="281" t="str">
        <f t="shared" si="17"/>
        <v>07322</v>
      </c>
      <c r="N45" s="283" t="str">
        <f t="shared" si="18"/>
        <v>07323</v>
      </c>
      <c r="O45" s="283" t="str">
        <f t="shared" si="19"/>
        <v>07323</v>
      </c>
      <c r="P45" s="180" t="str">
        <f t="shared" si="24"/>
        <v>07323</v>
      </c>
    </row>
    <row r="46" spans="1:48" ht="13.5">
      <c r="A46" s="174"/>
      <c r="B46" s="76"/>
      <c r="C46" s="76"/>
      <c r="D46" s="53" t="str">
        <f t="shared" si="20"/>
        <v>走幅跳</v>
      </c>
      <c r="E46" s="153" t="str">
        <f t="shared" si="21"/>
        <v>07321</v>
      </c>
      <c r="F46" s="181"/>
      <c r="G46" s="180">
        <f t="shared" si="13"/>
        <v>46</v>
      </c>
      <c r="H46" s="180">
        <f t="shared" si="14"/>
        <v>7</v>
      </c>
      <c r="I46" s="238" t="str">
        <f t="shared" si="22"/>
        <v>ジャべリックボール</v>
      </c>
      <c r="J46" s="283">
        <f t="shared" si="23"/>
      </c>
      <c r="K46" s="281">
        <f t="shared" si="15"/>
      </c>
      <c r="L46" s="284">
        <f t="shared" si="16"/>
      </c>
      <c r="M46" s="281">
        <f t="shared" si="17"/>
      </c>
      <c r="N46" s="283" t="str">
        <f t="shared" si="18"/>
        <v>09920</v>
      </c>
      <c r="O46" s="283" t="str">
        <f t="shared" si="19"/>
        <v>09920</v>
      </c>
      <c r="P46" s="180" t="str">
        <f t="shared" si="24"/>
        <v>09920</v>
      </c>
    </row>
    <row r="47" spans="1:16" ht="13.5">
      <c r="A47" s="174"/>
      <c r="B47" s="76"/>
      <c r="C47" s="76"/>
      <c r="D47" s="83" t="str">
        <f t="shared" si="20"/>
        <v>ジャべリックボール</v>
      </c>
      <c r="E47" s="172">
        <f t="shared" si="21"/>
      </c>
      <c r="F47" s="181"/>
      <c r="G47" s="180">
        <f t="shared" si="13"/>
      </c>
      <c r="H47" s="180">
        <f t="shared" si="14"/>
      </c>
      <c r="I47" s="238">
        <f t="shared" si="22"/>
      </c>
      <c r="J47" s="283">
        <f t="shared" si="23"/>
      </c>
      <c r="K47" s="281">
        <f t="shared" si="15"/>
      </c>
      <c r="L47" s="284">
        <f t="shared" si="16"/>
      </c>
      <c r="M47" s="281">
        <f t="shared" si="17"/>
      </c>
      <c r="N47" s="283">
        <f t="shared" si="18"/>
      </c>
      <c r="O47" s="283">
        <f t="shared" si="19"/>
      </c>
      <c r="P47" s="180">
        <f t="shared" si="24"/>
      </c>
    </row>
    <row r="48" spans="1:16" ht="13.5">
      <c r="A48" s="174"/>
      <c r="B48" s="76"/>
      <c r="C48" s="76"/>
      <c r="D48" s="83">
        <f t="shared" si="20"/>
      </c>
      <c r="E48" s="153">
        <f t="shared" si="21"/>
      </c>
      <c r="F48" s="181"/>
      <c r="G48" s="180">
        <f t="shared" si="13"/>
      </c>
      <c r="H48" s="180">
        <f t="shared" si="14"/>
      </c>
      <c r="I48" s="238">
        <f t="shared" si="22"/>
      </c>
      <c r="J48" s="283">
        <f t="shared" si="23"/>
      </c>
      <c r="K48" s="281">
        <f t="shared" si="15"/>
      </c>
      <c r="L48" s="284">
        <f t="shared" si="16"/>
      </c>
      <c r="M48" s="281">
        <f t="shared" si="17"/>
      </c>
      <c r="N48" s="283">
        <f t="shared" si="18"/>
      </c>
      <c r="O48" s="283">
        <f t="shared" si="19"/>
      </c>
      <c r="P48" s="180">
        <f t="shared" si="24"/>
      </c>
    </row>
    <row r="49" spans="1:16" ht="13.5">
      <c r="A49" s="174"/>
      <c r="B49" s="76"/>
      <c r="C49" s="76"/>
      <c r="D49" s="83">
        <f t="shared" si="20"/>
      </c>
      <c r="E49" s="153">
        <f t="shared" si="21"/>
      </c>
      <c r="F49" s="181"/>
      <c r="G49" s="180">
        <f t="shared" si="13"/>
      </c>
      <c r="H49" s="180">
        <f t="shared" si="14"/>
      </c>
      <c r="I49" s="238">
        <f t="shared" si="22"/>
      </c>
      <c r="J49" s="283">
        <f t="shared" si="23"/>
      </c>
      <c r="K49" s="281">
        <f t="shared" si="15"/>
      </c>
      <c r="L49" s="284">
        <f t="shared" si="16"/>
      </c>
      <c r="M49" s="281">
        <f t="shared" si="17"/>
      </c>
      <c r="N49" s="283">
        <f t="shared" si="18"/>
      </c>
      <c r="O49" s="283">
        <f t="shared" si="19"/>
      </c>
      <c r="P49" s="180">
        <f t="shared" si="24"/>
      </c>
    </row>
    <row r="50" spans="1:16" ht="13.5">
      <c r="A50" s="174"/>
      <c r="B50" s="76"/>
      <c r="C50" s="76"/>
      <c r="D50" s="83">
        <f t="shared" si="20"/>
      </c>
      <c r="E50" s="153">
        <f t="shared" si="21"/>
      </c>
      <c r="F50" s="181"/>
      <c r="G50" s="180">
        <f t="shared" si="13"/>
      </c>
      <c r="H50" s="180">
        <f t="shared" si="14"/>
      </c>
      <c r="I50" s="238">
        <f t="shared" si="22"/>
      </c>
      <c r="J50" s="283">
        <f t="shared" si="23"/>
      </c>
      <c r="K50" s="281">
        <f t="shared" si="15"/>
      </c>
      <c r="L50" s="284">
        <f t="shared" si="16"/>
      </c>
      <c r="M50" s="281">
        <f t="shared" si="17"/>
      </c>
      <c r="N50" s="283">
        <f t="shared" si="18"/>
      </c>
      <c r="O50" s="283">
        <f t="shared" si="19"/>
      </c>
      <c r="P50" s="180">
        <f t="shared" si="24"/>
      </c>
    </row>
    <row r="51" spans="1:16" ht="13.5">
      <c r="A51" s="174"/>
      <c r="B51" s="76"/>
      <c r="C51" s="76"/>
      <c r="D51" s="53">
        <f t="shared" si="20"/>
      </c>
      <c r="E51" s="153">
        <f t="shared" si="21"/>
      </c>
      <c r="F51" s="181"/>
      <c r="G51" s="180">
        <f t="shared" si="13"/>
      </c>
      <c r="H51" s="180">
        <f t="shared" si="14"/>
      </c>
      <c r="I51" s="238">
        <f t="shared" si="22"/>
      </c>
      <c r="J51" s="283">
        <f t="shared" si="23"/>
      </c>
      <c r="K51" s="281">
        <f t="shared" si="15"/>
      </c>
      <c r="L51" s="284">
        <f t="shared" si="16"/>
      </c>
      <c r="M51" s="281">
        <f t="shared" si="17"/>
      </c>
      <c r="N51" s="283">
        <f t="shared" si="18"/>
      </c>
      <c r="O51" s="283">
        <f t="shared" si="19"/>
      </c>
      <c r="P51" s="180">
        <f t="shared" si="24"/>
      </c>
    </row>
    <row r="52" spans="1:16" ht="13.5">
      <c r="A52" s="174"/>
      <c r="B52" s="76"/>
      <c r="C52" s="76"/>
      <c r="D52" s="53">
        <f t="shared" si="20"/>
      </c>
      <c r="E52" s="153">
        <f t="shared" si="21"/>
      </c>
      <c r="G52" s="180">
        <f t="shared" si="13"/>
      </c>
      <c r="H52" s="180">
        <f t="shared" si="14"/>
      </c>
      <c r="I52" s="238">
        <f t="shared" si="22"/>
      </c>
      <c r="J52" s="283">
        <f t="shared" si="23"/>
      </c>
      <c r="K52" s="281">
        <f t="shared" si="15"/>
      </c>
      <c r="L52" s="284">
        <f t="shared" si="16"/>
      </c>
      <c r="M52" s="281">
        <f t="shared" si="17"/>
      </c>
      <c r="N52" s="283">
        <f t="shared" si="18"/>
      </c>
      <c r="O52" s="283">
        <f t="shared" si="19"/>
      </c>
      <c r="P52" s="180">
        <f t="shared" si="24"/>
      </c>
    </row>
    <row r="53" spans="3:16" ht="13.5">
      <c r="C53" s="76"/>
      <c r="D53" s="53">
        <f t="shared" si="20"/>
      </c>
      <c r="E53" s="153">
        <f t="shared" si="21"/>
      </c>
      <c r="G53" s="180">
        <f t="shared" si="13"/>
      </c>
      <c r="H53" s="180">
        <f t="shared" si="14"/>
      </c>
      <c r="I53" s="238">
        <f t="shared" si="22"/>
      </c>
      <c r="J53" s="283">
        <f t="shared" si="23"/>
      </c>
      <c r="K53" s="281">
        <f t="shared" si="15"/>
      </c>
      <c r="L53" s="284">
        <f t="shared" si="16"/>
      </c>
      <c r="M53" s="281">
        <f t="shared" si="17"/>
      </c>
      <c r="N53" s="283">
        <f t="shared" si="18"/>
      </c>
      <c r="O53" s="283">
        <f t="shared" si="19"/>
      </c>
      <c r="P53" s="180">
        <f t="shared" si="24"/>
      </c>
    </row>
    <row r="54" spans="3:16" ht="13.5">
      <c r="C54" s="76"/>
      <c r="D54" s="185">
        <f t="shared" si="20"/>
      </c>
      <c r="E54" s="153">
        <f t="shared" si="21"/>
      </c>
      <c r="G54" s="180">
        <f t="shared" si="13"/>
      </c>
      <c r="H54" s="180">
        <f t="shared" si="14"/>
      </c>
      <c r="I54" s="238">
        <f t="shared" si="22"/>
      </c>
      <c r="J54" s="283">
        <f t="shared" si="23"/>
      </c>
      <c r="K54" s="281">
        <f t="shared" si="15"/>
      </c>
      <c r="L54" s="284">
        <f t="shared" si="16"/>
      </c>
      <c r="M54" s="281">
        <f t="shared" si="17"/>
      </c>
      <c r="N54" s="283">
        <f t="shared" si="18"/>
      </c>
      <c r="O54" s="283">
        <f t="shared" si="19"/>
      </c>
      <c r="P54" s="180">
        <f t="shared" si="24"/>
      </c>
    </row>
    <row r="55" spans="3:16" ht="13.5">
      <c r="C55" s="76"/>
      <c r="D55" s="185">
        <f t="shared" si="20"/>
      </c>
      <c r="E55" s="153">
        <f t="shared" si="21"/>
      </c>
      <c r="G55" s="180">
        <f t="shared" si="13"/>
      </c>
      <c r="H55" s="180">
        <f t="shared" si="14"/>
      </c>
      <c r="I55" s="238">
        <f t="shared" si="22"/>
      </c>
      <c r="J55" s="283">
        <f t="shared" si="23"/>
      </c>
      <c r="K55" s="281">
        <f t="shared" si="15"/>
      </c>
      <c r="L55" s="284">
        <f t="shared" si="16"/>
      </c>
      <c r="M55" s="281">
        <f t="shared" si="17"/>
      </c>
      <c r="N55" s="283">
        <f t="shared" si="18"/>
      </c>
      <c r="O55" s="283">
        <f t="shared" si="19"/>
      </c>
      <c r="P55" s="180">
        <f t="shared" si="24"/>
      </c>
    </row>
    <row r="56" spans="3:16" ht="13.5">
      <c r="C56" s="76"/>
      <c r="D56" s="185">
        <f t="shared" si="20"/>
      </c>
      <c r="E56" s="82">
        <f t="shared" si="21"/>
      </c>
      <c r="G56" s="180">
        <f t="shared" si="13"/>
      </c>
      <c r="H56" s="180">
        <f t="shared" si="14"/>
      </c>
      <c r="I56" s="238">
        <f t="shared" si="22"/>
      </c>
      <c r="J56" s="283">
        <f t="shared" si="23"/>
      </c>
      <c r="K56" s="281">
        <f t="shared" si="15"/>
      </c>
      <c r="L56" s="284">
        <f t="shared" si="16"/>
      </c>
      <c r="M56" s="281">
        <f t="shared" si="17"/>
      </c>
      <c r="N56" s="283">
        <f t="shared" si="18"/>
      </c>
      <c r="O56" s="283">
        <f t="shared" si="19"/>
      </c>
      <c r="P56" s="180">
        <f t="shared" si="24"/>
      </c>
    </row>
    <row r="57" spans="3:16" ht="13.5">
      <c r="C57" s="76"/>
      <c r="D57" s="185">
        <f t="shared" si="20"/>
      </c>
      <c r="E57" s="82">
        <f t="shared" si="21"/>
      </c>
      <c r="G57" s="180">
        <f t="shared" si="13"/>
      </c>
      <c r="H57" s="180">
        <f t="shared" si="14"/>
      </c>
      <c r="I57" s="238">
        <f t="shared" si="22"/>
      </c>
      <c r="J57" s="283">
        <f t="shared" si="23"/>
      </c>
      <c r="K57" s="281">
        <f t="shared" si="15"/>
      </c>
      <c r="L57" s="284">
        <f t="shared" si="16"/>
      </c>
      <c r="M57" s="281">
        <f t="shared" si="17"/>
      </c>
      <c r="N57" s="283">
        <f t="shared" si="18"/>
      </c>
      <c r="O57" s="283">
        <f t="shared" si="19"/>
      </c>
      <c r="P57" s="180">
        <f t="shared" si="24"/>
      </c>
    </row>
    <row r="58" spans="3:16" ht="13.5">
      <c r="C58" s="76"/>
      <c r="D58" s="185">
        <f t="shared" si="20"/>
      </c>
      <c r="E58" s="82">
        <f t="shared" si="21"/>
      </c>
      <c r="G58" s="180">
        <f t="shared" si="13"/>
      </c>
      <c r="H58" s="180">
        <f t="shared" si="14"/>
      </c>
      <c r="I58" s="238">
        <f t="shared" si="22"/>
      </c>
      <c r="J58" s="283">
        <f t="shared" si="23"/>
      </c>
      <c r="K58" s="281">
        <f t="shared" si="15"/>
      </c>
      <c r="L58" s="284">
        <f t="shared" si="16"/>
      </c>
      <c r="M58" s="281">
        <f t="shared" si="17"/>
      </c>
      <c r="N58" s="283">
        <f t="shared" si="18"/>
      </c>
      <c r="O58" s="283">
        <f t="shared" si="19"/>
      </c>
      <c r="P58" s="180">
        <f t="shared" si="24"/>
      </c>
    </row>
    <row r="59" spans="3:16" ht="13.5">
      <c r="C59" s="76"/>
      <c r="D59" s="185">
        <f t="shared" si="20"/>
      </c>
      <c r="E59" s="82">
        <f t="shared" si="21"/>
      </c>
      <c r="G59" s="180">
        <f t="shared" si="13"/>
      </c>
      <c r="H59" s="180">
        <f t="shared" si="14"/>
      </c>
      <c r="I59" s="238">
        <f t="shared" si="22"/>
      </c>
      <c r="J59" s="283">
        <f t="shared" si="23"/>
      </c>
      <c r="K59" s="281">
        <f t="shared" si="15"/>
      </c>
      <c r="L59" s="284">
        <f t="shared" si="16"/>
      </c>
      <c r="M59" s="281">
        <f t="shared" si="17"/>
      </c>
      <c r="N59" s="283">
        <f t="shared" si="18"/>
      </c>
      <c r="O59" s="283">
        <f t="shared" si="19"/>
      </c>
      <c r="P59" s="180">
        <f t="shared" si="24"/>
      </c>
    </row>
    <row r="60" spans="3:16" ht="13.5">
      <c r="C60" s="76"/>
      <c r="D60" s="185">
        <f t="shared" si="20"/>
      </c>
      <c r="E60" s="82">
        <f t="shared" si="21"/>
      </c>
      <c r="G60" s="180">
        <f t="shared" si="13"/>
      </c>
      <c r="H60" s="180">
        <f t="shared" si="14"/>
      </c>
      <c r="I60" s="238">
        <f t="shared" si="22"/>
      </c>
      <c r="J60" s="283">
        <f t="shared" si="23"/>
      </c>
      <c r="K60" s="281">
        <f t="shared" si="15"/>
      </c>
      <c r="L60" s="284">
        <f t="shared" si="16"/>
      </c>
      <c r="M60" s="281">
        <f t="shared" si="17"/>
      </c>
      <c r="N60" s="283">
        <f t="shared" si="18"/>
      </c>
      <c r="O60" s="283">
        <f t="shared" si="19"/>
      </c>
      <c r="P60" s="180">
        <f t="shared" si="24"/>
      </c>
    </row>
    <row r="61" spans="3:16" ht="13.5">
      <c r="C61" s="76"/>
      <c r="D61" s="185">
        <f t="shared" si="20"/>
      </c>
      <c r="E61" s="82">
        <f t="shared" si="21"/>
      </c>
      <c r="G61" s="180">
        <f t="shared" si="13"/>
      </c>
      <c r="H61" s="180">
        <f t="shared" si="14"/>
      </c>
      <c r="I61" s="238">
        <f t="shared" si="22"/>
      </c>
      <c r="J61" s="283">
        <f t="shared" si="23"/>
      </c>
      <c r="K61" s="281">
        <f t="shared" si="15"/>
      </c>
      <c r="L61" s="284">
        <f t="shared" si="16"/>
      </c>
      <c r="M61" s="281">
        <f t="shared" si="17"/>
      </c>
      <c r="N61" s="283">
        <f t="shared" si="18"/>
      </c>
      <c r="O61" s="283">
        <f t="shared" si="19"/>
      </c>
      <c r="P61" s="180">
        <f t="shared" si="24"/>
      </c>
    </row>
    <row r="62" spans="3:16" ht="13.5">
      <c r="C62" s="76"/>
      <c r="D62" s="185">
        <f t="shared" si="20"/>
      </c>
      <c r="E62" s="82">
        <f t="shared" si="21"/>
      </c>
      <c r="G62" s="180">
        <f t="shared" si="13"/>
      </c>
      <c r="H62" s="180">
        <f t="shared" si="14"/>
      </c>
      <c r="I62" s="238">
        <f t="shared" si="22"/>
      </c>
      <c r="J62" s="283">
        <f t="shared" si="23"/>
      </c>
      <c r="K62" s="281">
        <f t="shared" si="15"/>
      </c>
      <c r="L62" s="284">
        <f t="shared" si="16"/>
      </c>
      <c r="M62" s="281">
        <f t="shared" si="17"/>
      </c>
      <c r="N62" s="283">
        <f t="shared" si="18"/>
      </c>
      <c r="O62" s="283">
        <f t="shared" si="19"/>
      </c>
      <c r="P62" s="180">
        <f t="shared" si="24"/>
      </c>
    </row>
    <row r="63" spans="3:16" ht="13.5">
      <c r="C63" s="76"/>
      <c r="D63" s="186">
        <f t="shared" si="20"/>
      </c>
      <c r="E63" s="173">
        <f t="shared" si="21"/>
      </c>
      <c r="G63" s="180">
        <f t="shared" si="13"/>
      </c>
      <c r="H63" s="180">
        <f t="shared" si="14"/>
      </c>
      <c r="I63" s="238">
        <f t="shared" si="22"/>
      </c>
      <c r="J63" s="283">
        <f t="shared" si="23"/>
      </c>
      <c r="K63" s="281">
        <f t="shared" si="15"/>
      </c>
      <c r="L63" s="284">
        <f t="shared" si="16"/>
      </c>
      <c r="M63" s="281">
        <f t="shared" si="17"/>
      </c>
      <c r="N63" s="283">
        <f t="shared" si="18"/>
      </c>
      <c r="O63" s="283">
        <f t="shared" si="19"/>
      </c>
      <c r="P63" s="180">
        <f t="shared" si="24"/>
      </c>
    </row>
    <row r="64" spans="3:16" ht="13.5">
      <c r="C64" s="76"/>
      <c r="G64" s="180">
        <f t="shared" si="13"/>
      </c>
      <c r="H64" s="180">
        <f t="shared" si="14"/>
      </c>
      <c r="I64" s="238">
        <f t="shared" si="22"/>
      </c>
      <c r="J64" s="283">
        <f t="shared" si="23"/>
      </c>
      <c r="K64" s="281">
        <f t="shared" si="15"/>
      </c>
      <c r="L64" s="284">
        <f t="shared" si="16"/>
      </c>
      <c r="M64" s="281">
        <f t="shared" si="17"/>
      </c>
      <c r="N64" s="283">
        <f t="shared" si="18"/>
      </c>
      <c r="O64" s="283">
        <f t="shared" si="19"/>
      </c>
      <c r="P64" s="180">
        <f t="shared" si="24"/>
      </c>
    </row>
    <row r="65" spans="3:16" ht="13.5">
      <c r="C65" s="76"/>
      <c r="G65" s="180">
        <f t="shared" si="13"/>
      </c>
      <c r="H65" s="180">
        <f t="shared" si="14"/>
      </c>
      <c r="I65" s="238">
        <f t="shared" si="22"/>
      </c>
      <c r="J65" s="283">
        <f t="shared" si="23"/>
      </c>
      <c r="K65" s="281">
        <f t="shared" si="15"/>
      </c>
      <c r="L65" s="284">
        <f t="shared" si="16"/>
      </c>
      <c r="M65" s="281">
        <f t="shared" si="17"/>
      </c>
      <c r="N65" s="283">
        <f t="shared" si="18"/>
      </c>
      <c r="O65" s="283">
        <f t="shared" si="19"/>
      </c>
      <c r="P65" s="180">
        <f t="shared" si="24"/>
      </c>
    </row>
    <row r="66" spans="3:16" ht="13.5">
      <c r="C66" s="76"/>
      <c r="G66" s="180">
        <f t="shared" si="13"/>
      </c>
      <c r="H66" s="180">
        <f t="shared" si="14"/>
      </c>
      <c r="I66" s="238">
        <f t="shared" si="22"/>
      </c>
      <c r="J66" s="283">
        <f t="shared" si="23"/>
      </c>
      <c r="K66" s="281">
        <f t="shared" si="15"/>
      </c>
      <c r="L66" s="284">
        <f t="shared" si="16"/>
      </c>
      <c r="M66" s="281">
        <f t="shared" si="17"/>
      </c>
      <c r="N66" s="283">
        <f t="shared" si="18"/>
      </c>
      <c r="O66" s="283">
        <f t="shared" si="19"/>
      </c>
      <c r="P66" s="180">
        <f t="shared" si="24"/>
      </c>
    </row>
    <row r="67" spans="3:16" ht="13.5">
      <c r="C67" s="76"/>
      <c r="G67" s="180">
        <f t="shared" si="13"/>
      </c>
      <c r="H67" s="180">
        <f t="shared" si="14"/>
      </c>
      <c r="I67" s="238">
        <f t="shared" si="22"/>
      </c>
      <c r="J67" s="283">
        <f t="shared" si="23"/>
      </c>
      <c r="K67" s="281">
        <f t="shared" si="15"/>
      </c>
      <c r="L67" s="284">
        <f t="shared" si="16"/>
      </c>
      <c r="M67" s="281">
        <f t="shared" si="17"/>
      </c>
      <c r="N67" s="283">
        <f t="shared" si="18"/>
      </c>
      <c r="O67" s="283">
        <f t="shared" si="19"/>
      </c>
      <c r="P67" s="180">
        <f t="shared" si="24"/>
      </c>
    </row>
    <row r="68" spans="3:16" ht="13.5">
      <c r="C68" s="76"/>
      <c r="G68" s="180">
        <f t="shared" si="13"/>
      </c>
      <c r="H68" s="180">
        <f t="shared" si="14"/>
      </c>
      <c r="I68" s="238">
        <f t="shared" si="22"/>
      </c>
      <c r="J68" s="283">
        <f t="shared" si="23"/>
      </c>
      <c r="K68" s="281">
        <f t="shared" si="15"/>
      </c>
      <c r="L68" s="284">
        <f t="shared" si="16"/>
      </c>
      <c r="M68" s="281">
        <f t="shared" si="17"/>
      </c>
      <c r="N68" s="283">
        <f t="shared" si="18"/>
      </c>
      <c r="O68" s="283">
        <f t="shared" si="19"/>
      </c>
      <c r="P68" s="180">
        <f t="shared" si="24"/>
      </c>
    </row>
    <row r="69" spans="3:16" ht="13.5">
      <c r="C69" s="76"/>
      <c r="G69" s="180">
        <f t="shared" si="13"/>
      </c>
      <c r="H69" s="180">
        <f t="shared" si="14"/>
      </c>
      <c r="I69" s="238">
        <f t="shared" si="22"/>
      </c>
      <c r="J69" s="283">
        <f t="shared" si="23"/>
      </c>
      <c r="K69" s="281">
        <f t="shared" si="15"/>
      </c>
      <c r="L69" s="284">
        <f t="shared" si="16"/>
      </c>
      <c r="M69" s="281">
        <f t="shared" si="17"/>
      </c>
      <c r="N69" s="283">
        <f t="shared" si="18"/>
      </c>
      <c r="O69" s="283">
        <f t="shared" si="19"/>
      </c>
      <c r="P69" s="180">
        <f t="shared" si="24"/>
      </c>
    </row>
    <row r="70" spans="3:16" ht="13.5">
      <c r="C70" s="76"/>
      <c r="G70" s="180">
        <f t="shared" si="13"/>
      </c>
      <c r="H70" s="180">
        <f t="shared" si="14"/>
      </c>
      <c r="I70" s="238">
        <f t="shared" si="22"/>
      </c>
      <c r="J70" s="283">
        <f t="shared" si="23"/>
      </c>
      <c r="K70" s="281">
        <f t="shared" si="15"/>
      </c>
      <c r="L70" s="284">
        <f t="shared" si="16"/>
      </c>
      <c r="M70" s="281">
        <f t="shared" si="17"/>
      </c>
      <c r="N70" s="283">
        <f t="shared" si="18"/>
      </c>
      <c r="O70" s="283">
        <f t="shared" si="19"/>
      </c>
      <c r="P70" s="180">
        <f t="shared" si="24"/>
      </c>
    </row>
    <row r="71" spans="3:16" ht="13.5">
      <c r="C71" s="76"/>
      <c r="G71" s="180">
        <f t="shared" si="13"/>
      </c>
      <c r="H71" s="180">
        <f t="shared" si="14"/>
      </c>
      <c r="I71" s="238">
        <f t="shared" si="22"/>
      </c>
      <c r="J71" s="283">
        <f t="shared" si="23"/>
      </c>
      <c r="K71" s="281">
        <f t="shared" si="15"/>
      </c>
      <c r="L71" s="284">
        <f t="shared" si="16"/>
      </c>
      <c r="M71" s="281">
        <f t="shared" si="17"/>
      </c>
      <c r="N71" s="283">
        <f t="shared" si="18"/>
      </c>
      <c r="O71" s="283">
        <f t="shared" si="19"/>
      </c>
      <c r="P71" s="180">
        <f t="shared" si="24"/>
      </c>
    </row>
    <row r="72" spans="3:16" ht="13.5">
      <c r="C72" s="76"/>
      <c r="G72" s="180">
        <f t="shared" si="13"/>
      </c>
      <c r="H72" s="180">
        <f t="shared" si="14"/>
      </c>
      <c r="I72" s="238">
        <f t="shared" si="22"/>
      </c>
      <c r="J72" s="283">
        <f t="shared" si="23"/>
      </c>
      <c r="K72" s="281">
        <f t="shared" si="15"/>
      </c>
      <c r="L72" s="284">
        <f t="shared" si="16"/>
      </c>
      <c r="M72" s="281">
        <f t="shared" si="17"/>
      </c>
      <c r="N72" s="283">
        <f t="shared" si="18"/>
      </c>
      <c r="O72" s="283">
        <f t="shared" si="19"/>
      </c>
      <c r="P72" s="180">
        <f t="shared" si="24"/>
      </c>
    </row>
    <row r="73" spans="3:16" ht="13.5">
      <c r="C73" s="76"/>
      <c r="G73" s="180">
        <f t="shared" si="13"/>
      </c>
      <c r="H73" s="180">
        <f t="shared" si="14"/>
      </c>
      <c r="I73" s="238">
        <f t="shared" si="22"/>
      </c>
      <c r="J73" s="283">
        <f t="shared" si="23"/>
      </c>
      <c r="K73" s="281">
        <f t="shared" si="15"/>
      </c>
      <c r="L73" s="284">
        <f t="shared" si="16"/>
      </c>
      <c r="M73" s="281">
        <f t="shared" si="17"/>
      </c>
      <c r="N73" s="283">
        <f t="shared" si="18"/>
      </c>
      <c r="O73" s="283">
        <f t="shared" si="19"/>
      </c>
      <c r="P73" s="180">
        <f t="shared" si="24"/>
      </c>
    </row>
    <row r="74" spans="3:16" ht="13.5">
      <c r="C74" s="76"/>
      <c r="G74" s="180">
        <f t="shared" si="13"/>
      </c>
      <c r="H74" s="180">
        <f t="shared" si="14"/>
      </c>
      <c r="I74" s="238">
        <f t="shared" si="22"/>
      </c>
      <c r="J74" s="283">
        <f t="shared" si="23"/>
      </c>
      <c r="K74" s="281">
        <f t="shared" si="15"/>
      </c>
      <c r="L74" s="284">
        <f t="shared" si="16"/>
      </c>
      <c r="M74" s="281">
        <f t="shared" si="17"/>
      </c>
      <c r="N74" s="283">
        <f t="shared" si="18"/>
      </c>
      <c r="O74" s="283">
        <f t="shared" si="19"/>
      </c>
      <c r="P74" s="180">
        <f t="shared" si="24"/>
      </c>
    </row>
    <row r="75" spans="3:16" ht="13.5">
      <c r="C75" s="76"/>
      <c r="G75" s="180">
        <f t="shared" si="13"/>
      </c>
      <c r="H75" s="180">
        <f t="shared" si="14"/>
      </c>
      <c r="I75" s="239">
        <f t="shared" si="22"/>
      </c>
      <c r="J75" s="282">
        <f t="shared" si="23"/>
      </c>
      <c r="K75" s="282">
        <f t="shared" si="15"/>
      </c>
      <c r="L75" s="282">
        <f t="shared" si="16"/>
      </c>
      <c r="M75" s="282">
        <f t="shared" si="17"/>
      </c>
      <c r="N75" s="282">
        <f t="shared" si="18"/>
      </c>
      <c r="O75" s="282">
        <f t="shared" si="19"/>
      </c>
      <c r="P75" s="180">
        <f t="shared" si="24"/>
      </c>
    </row>
    <row r="76" spans="3:16" ht="13.5">
      <c r="C76" s="76"/>
      <c r="P76" s="181">
        <f>MAX($J75:$O75)</f>
        <v>0</v>
      </c>
    </row>
  </sheetData>
  <sheetProtection password="9E87" sheet="1"/>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77"/>
  <sheetViews>
    <sheetView showZeros="0" zoomScalePageLayoutView="0" workbookViewId="0" topLeftCell="A1">
      <selection activeCell="P3" sqref="P3"/>
    </sheetView>
  </sheetViews>
  <sheetFormatPr defaultColWidth="8.375" defaultRowHeight="13.5"/>
  <cols>
    <col min="1" max="1" width="3.50390625" style="0" customWidth="1"/>
    <col min="2" max="2" width="9.00390625" style="0" customWidth="1"/>
    <col min="3" max="3" width="3.125" style="0" customWidth="1"/>
    <col min="4" max="4" width="8.875" style="0" customWidth="1"/>
    <col min="5" max="5" width="6.50390625" style="0" bestFit="1" customWidth="1"/>
    <col min="6" max="6" width="2.375" style="0" customWidth="1"/>
    <col min="7" max="8" width="3.50390625" style="0" bestFit="1" customWidth="1"/>
    <col min="9" max="9" width="14.00390625" style="0" bestFit="1" customWidth="1"/>
    <col min="10" max="13" width="9.00390625" style="177" bestFit="1" customWidth="1"/>
    <col min="14" max="15" width="7.125" style="0" customWidth="1"/>
    <col min="16" max="16" width="7.125" style="0" bestFit="1" customWidth="1"/>
    <col min="17" max="17" width="26.125" style="0" bestFit="1" customWidth="1"/>
    <col min="18" max="18" width="3.25390625" style="0" customWidth="1"/>
    <col min="19" max="19" width="9.00390625" style="0" customWidth="1"/>
    <col min="20" max="20" width="3.50390625" style="0" customWidth="1"/>
    <col min="21" max="21" width="14.00390625" style="0" bestFit="1" customWidth="1"/>
    <col min="22" max="25" width="8.375" style="177" customWidth="1"/>
    <col min="26" max="26" width="1.37890625" style="177" customWidth="1"/>
    <col min="27" max="28" width="8.375" style="177" customWidth="1"/>
  </cols>
  <sheetData>
    <row r="1" spans="1:28" s="76" customFormat="1" ht="13.5">
      <c r="A1" s="76" t="str">
        <f>'申込一覧表'!H1</f>
        <v>高山市民スポーツカーニバル</v>
      </c>
      <c r="E1" s="76">
        <f>VLOOKUP(A1,大会名,2,FALSE)</f>
        <v>1</v>
      </c>
      <c r="J1" s="181"/>
      <c r="K1" s="181"/>
      <c r="L1" s="181"/>
      <c r="M1" s="181"/>
      <c r="T1" s="76" t="s">
        <v>199</v>
      </c>
      <c r="V1" s="181"/>
      <c r="W1" s="181"/>
      <c r="X1" s="181"/>
      <c r="Y1" s="181"/>
      <c r="Z1" s="181"/>
      <c r="AA1" s="181" t="s">
        <v>66</v>
      </c>
      <c r="AB1" s="181"/>
    </row>
    <row r="2" spans="1:28" ht="13.5">
      <c r="A2" t="str">
        <f>'申込一覧表'!H2</f>
        <v>小学</v>
      </c>
      <c r="D2" t="s">
        <v>65</v>
      </c>
      <c r="F2" s="180"/>
      <c r="I2" t="s">
        <v>65</v>
      </c>
      <c r="J2" s="177" t="s">
        <v>200</v>
      </c>
      <c r="K2" s="177" t="s">
        <v>201</v>
      </c>
      <c r="L2" s="177" t="s">
        <v>202</v>
      </c>
      <c r="M2" s="177" t="s">
        <v>203</v>
      </c>
      <c r="N2" s="76"/>
      <c r="O2" s="76"/>
      <c r="V2" s="177" t="s">
        <v>200</v>
      </c>
      <c r="W2" s="177" t="s">
        <v>201</v>
      </c>
      <c r="X2" s="177" t="s">
        <v>202</v>
      </c>
      <c r="Y2" s="177" t="s">
        <v>203</v>
      </c>
      <c r="AA2" s="177" t="s">
        <v>204</v>
      </c>
      <c r="AB2" s="177" t="s">
        <v>205</v>
      </c>
    </row>
    <row r="3" spans="1:28" ht="13.5">
      <c r="A3" s="94">
        <v>1</v>
      </c>
      <c r="B3" s="188" t="str">
        <f aca="true" t="shared" si="0" ref="B3:B38">IF(VLOOKUP(A3,種目CD,($E$1-1)*10+2,FALSE)="","",VLOOKUP(A3,種目CD,($E$1-1)*10+2,FALSE))</f>
        <v>60ｍ</v>
      </c>
      <c r="C3" s="76"/>
      <c r="D3" s="81" t="str">
        <f>IF(MAX($H$2:$H$37)&gt;=$A3,VLOOKUP($A3,$H$2:$O$37,2,FALSE),"")</f>
        <v>100m</v>
      </c>
      <c r="E3" s="283" t="str">
        <f aca="true" t="shared" si="1" ref="E3:E27">IF(MAX($H$2:$H$37)&gt;=$A3,VLOOKUP($A3,$H$2:$O$37,3,FALSE),"")</f>
        <v>00214</v>
      </c>
      <c r="F3" s="181"/>
      <c r="G3" s="180">
        <f>IF(I3="","",ROW())</f>
      </c>
      <c r="H3" s="180">
        <f>IF(G3="","",RANK(G3,$G$2:$G$37,1))</f>
      </c>
      <c r="I3" s="239">
        <f>IF(AND($J3="",$K3="",$L3="",$M3=""),"",$B3)</f>
      </c>
      <c r="J3" s="282">
        <f>IF(VLOOKUP($A3,高山市民スポーツカーニバル,3,FALSE)="","",VLOOKUP($A3,高山市民スポーツカーニバル,3,FALSE))</f>
      </c>
      <c r="K3" s="282">
        <f aca="true" t="shared" si="2" ref="K3:K37">IF(VLOOKUP($A3,高山市民スポーツカーニバル,4,FALSE)="","",VLOOKUP($A3,高山市民スポーツカーニバル,4,FALSE))</f>
      </c>
      <c r="L3" s="282">
        <f aca="true" t="shared" si="3" ref="L3:L37">IF(VLOOKUP($A3,高山市民スポーツカーニバル,5,FALSE)="","",VLOOKUP($A3,高山市民スポーツカーニバル,5,FALSE))</f>
      </c>
      <c r="M3" s="282">
        <f aca="true" t="shared" si="4" ref="M3:M37">IF(VLOOKUP($A3,高山市民スポーツカーニバル,6,FALSE)="","",VLOOKUP($A3,高山市民スポーツカーニバル,6,FALSE))</f>
      </c>
      <c r="N3" s="181" t="s">
        <v>322</v>
      </c>
      <c r="O3" s="181"/>
      <c r="P3" s="253" t="str">
        <f>IF(COUNTBLANK(J3:O3)=6,"",TEXT(MAX(IF(J3="",0,VALUE(J3)),IF(K3="",0,VALUE(K3)),IF(L3="",0,VALUE(L3)),IF(M3="",0,VALUE(M3)),IF(N3="",0,VALUE(N3)),IF(O3="",0,VALUE(O3))),"00000"))</f>
        <v>00000</v>
      </c>
      <c r="Q3" s="169" t="s">
        <v>199</v>
      </c>
      <c r="R3" s="93">
        <v>1</v>
      </c>
      <c r="T3" s="180">
        <v>1</v>
      </c>
      <c r="U3" t="s">
        <v>218</v>
      </c>
      <c r="AB3" s="177" t="s">
        <v>280</v>
      </c>
    </row>
    <row r="4" spans="1:27" ht="13.5">
      <c r="A4" s="95">
        <v>2</v>
      </c>
      <c r="B4" s="188" t="str">
        <f t="shared" si="0"/>
        <v>100m</v>
      </c>
      <c r="C4" s="76"/>
      <c r="D4" s="53" t="str">
        <f aca="true" t="shared" si="5" ref="D4:D27">IF(MAX($H$2:$H$37)&gt;=$A4,VLOOKUP($A4,$H$2:$O$37,2,FALSE),"")</f>
        <v>400m</v>
      </c>
      <c r="E4" s="82" t="str">
        <f t="shared" si="1"/>
        <v>00514</v>
      </c>
      <c r="F4" s="181"/>
      <c r="G4" s="180">
        <f aca="true" t="shared" si="6" ref="G4:G37">IF(I4="","",ROW())</f>
        <v>4</v>
      </c>
      <c r="H4" s="180">
        <f aca="true" t="shared" si="7" ref="H4:H37">IF(G4="","",RANK(G4,$G$2:$G$37,1))</f>
        <v>1</v>
      </c>
      <c r="I4" s="239" t="str">
        <f aca="true" t="shared" si="8" ref="I4:I37">IF(AND($J4="",$K4="",$L4="",$M4=""),"",$B4)</f>
        <v>100m</v>
      </c>
      <c r="J4" s="282" t="str">
        <f aca="true" t="shared" si="9" ref="J4:J37">IF(VLOOKUP($A4,高山市民スポーツカーニバル,3,FALSE)="","",VLOOKUP($A4,高山市民スポーツカーニバル,3,FALSE))</f>
        <v>00214</v>
      </c>
      <c r="K4" s="282" t="str">
        <f t="shared" si="2"/>
        <v>00215</v>
      </c>
      <c r="L4" s="282" t="str">
        <f t="shared" si="3"/>
        <v>00216</v>
      </c>
      <c r="M4" s="282" t="str">
        <f t="shared" si="4"/>
        <v>00217</v>
      </c>
      <c r="N4" s="181"/>
      <c r="O4" s="181"/>
      <c r="P4" s="253" t="str">
        <f aca="true" t="shared" si="10" ref="P4:P37">IF(COUNTBLANK(J4:O4)=6,"",TEXT(MAX(IF(J4="",0,VALUE(J4)),IF(K4="",0,VALUE(K4)),IF(L4="",0,VALUE(L4)),IF(M4="",0,VALUE(M4)),IF(N4="",0,VALUE(N4)),IF(O4="",0,VALUE(O4))),"00000"))</f>
        <v>00217</v>
      </c>
      <c r="Q4" s="170"/>
      <c r="R4" s="84"/>
      <c r="T4" s="180">
        <v>2</v>
      </c>
      <c r="U4" t="s">
        <v>210</v>
      </c>
      <c r="V4" s="177" t="s">
        <v>264</v>
      </c>
      <c r="W4" s="177" t="s">
        <v>265</v>
      </c>
      <c r="X4" s="177" t="s">
        <v>266</v>
      </c>
      <c r="Y4" s="177" t="s">
        <v>267</v>
      </c>
      <c r="AA4" s="177" t="s">
        <v>264</v>
      </c>
    </row>
    <row r="5" spans="1:22" ht="13.5">
      <c r="A5" s="95">
        <v>3</v>
      </c>
      <c r="B5" s="188" t="str">
        <f t="shared" si="0"/>
        <v>400m</v>
      </c>
      <c r="C5" s="76"/>
      <c r="D5" s="53" t="str">
        <f t="shared" si="5"/>
        <v>1500m</v>
      </c>
      <c r="E5" s="82" t="str">
        <f t="shared" si="1"/>
        <v>00814</v>
      </c>
      <c r="F5" s="181"/>
      <c r="G5" s="180">
        <f t="shared" si="6"/>
        <v>5</v>
      </c>
      <c r="H5" s="180">
        <f t="shared" si="7"/>
        <v>2</v>
      </c>
      <c r="I5" s="239" t="str">
        <f t="shared" si="8"/>
        <v>400m</v>
      </c>
      <c r="J5" s="282" t="str">
        <f t="shared" si="9"/>
        <v>00514</v>
      </c>
      <c r="K5" s="282">
        <f t="shared" si="2"/>
      </c>
      <c r="L5" s="282">
        <f t="shared" si="3"/>
      </c>
      <c r="M5" s="282">
        <f t="shared" si="4"/>
      </c>
      <c r="N5" s="181" t="s">
        <v>322</v>
      </c>
      <c r="O5" s="181"/>
      <c r="P5" s="253" t="str">
        <f t="shared" si="10"/>
        <v>00514</v>
      </c>
      <c r="Q5" s="171"/>
      <c r="R5" s="84"/>
      <c r="T5" s="180">
        <v>3</v>
      </c>
      <c r="U5" s="180" t="s">
        <v>211</v>
      </c>
      <c r="V5" s="177" t="s">
        <v>324</v>
      </c>
    </row>
    <row r="6" spans="1:25" ht="13.5">
      <c r="A6" s="95">
        <v>4</v>
      </c>
      <c r="B6" s="188" t="str">
        <f t="shared" si="0"/>
        <v>1500m</v>
      </c>
      <c r="C6" s="76"/>
      <c r="D6" s="53" t="str">
        <f>IF(MAX($H$2:$H$37)&gt;=$A6,VLOOKUP($A6,$H$2:$P$37,2,FALSE),"")</f>
        <v>3000m</v>
      </c>
      <c r="E6" s="82" t="str">
        <f t="shared" si="1"/>
        <v>01014</v>
      </c>
      <c r="F6" s="181"/>
      <c r="G6" s="180">
        <f t="shared" si="6"/>
        <v>6</v>
      </c>
      <c r="H6" s="180">
        <f t="shared" si="7"/>
        <v>3</v>
      </c>
      <c r="I6" s="239" t="str">
        <f t="shared" si="8"/>
        <v>1500m</v>
      </c>
      <c r="J6" s="282" t="str">
        <f t="shared" si="9"/>
        <v>00814</v>
      </c>
      <c r="K6" s="282" t="str">
        <f t="shared" si="2"/>
        <v>00815</v>
      </c>
      <c r="L6" s="282" t="str">
        <f t="shared" si="3"/>
        <v>00816</v>
      </c>
      <c r="M6" s="282" t="str">
        <f t="shared" si="4"/>
        <v>00817</v>
      </c>
      <c r="N6" s="181"/>
      <c r="O6" s="181"/>
      <c r="P6" s="253" t="str">
        <f t="shared" si="10"/>
        <v>00817</v>
      </c>
      <c r="Q6" s="170"/>
      <c r="R6" s="84"/>
      <c r="T6" s="180">
        <v>4</v>
      </c>
      <c r="U6" t="s">
        <v>212</v>
      </c>
      <c r="V6" s="177" t="s">
        <v>268</v>
      </c>
      <c r="W6" s="177" t="s">
        <v>269</v>
      </c>
      <c r="X6" s="177" t="s">
        <v>270</v>
      </c>
      <c r="Y6" s="177" t="s">
        <v>271</v>
      </c>
    </row>
    <row r="7" spans="1:22" ht="13.5">
      <c r="A7" s="95">
        <v>5</v>
      </c>
      <c r="B7" s="188" t="str">
        <f t="shared" si="0"/>
        <v>3000m</v>
      </c>
      <c r="C7" s="76"/>
      <c r="D7" s="59" t="str">
        <f t="shared" si="5"/>
        <v>走高跳</v>
      </c>
      <c r="E7" s="82" t="str">
        <f t="shared" si="1"/>
        <v>07114</v>
      </c>
      <c r="F7" s="181"/>
      <c r="G7" s="180">
        <f t="shared" si="6"/>
        <v>7</v>
      </c>
      <c r="H7" s="180">
        <f t="shared" si="7"/>
        <v>4</v>
      </c>
      <c r="I7" s="239" t="str">
        <f t="shared" si="8"/>
        <v>3000m</v>
      </c>
      <c r="J7" s="282" t="str">
        <f t="shared" si="9"/>
        <v>01014</v>
      </c>
      <c r="K7" s="282">
        <f t="shared" si="2"/>
      </c>
      <c r="L7" s="282">
        <f t="shared" si="3"/>
      </c>
      <c r="M7" s="282">
        <f t="shared" si="4"/>
      </c>
      <c r="N7" s="181" t="s">
        <v>322</v>
      </c>
      <c r="O7" s="181"/>
      <c r="P7" s="253" t="str">
        <f t="shared" si="10"/>
        <v>01014</v>
      </c>
      <c r="Q7" s="170"/>
      <c r="R7" s="84"/>
      <c r="T7" s="180">
        <v>5</v>
      </c>
      <c r="U7" t="s">
        <v>213</v>
      </c>
      <c r="V7" s="177" t="s">
        <v>325</v>
      </c>
    </row>
    <row r="8" spans="1:27" ht="13.5">
      <c r="A8" s="95">
        <v>6</v>
      </c>
      <c r="B8" s="188" t="str">
        <f t="shared" si="0"/>
        <v>走高跳</v>
      </c>
      <c r="C8" s="76"/>
      <c r="D8" s="59" t="str">
        <f t="shared" si="5"/>
        <v>走幅跳</v>
      </c>
      <c r="E8" s="82" t="str">
        <f t="shared" si="1"/>
        <v>07314</v>
      </c>
      <c r="F8" s="181"/>
      <c r="G8" s="180">
        <f t="shared" si="6"/>
        <v>8</v>
      </c>
      <c r="H8" s="180">
        <f t="shared" si="7"/>
        <v>5</v>
      </c>
      <c r="I8" s="239" t="str">
        <f t="shared" si="8"/>
        <v>走高跳</v>
      </c>
      <c r="J8" s="282" t="str">
        <f t="shared" si="9"/>
        <v>07114</v>
      </c>
      <c r="K8" s="282">
        <f t="shared" si="2"/>
      </c>
      <c r="L8" s="282">
        <f t="shared" si="3"/>
      </c>
      <c r="M8" s="282">
        <f t="shared" si="4"/>
      </c>
      <c r="N8" s="181" t="s">
        <v>322</v>
      </c>
      <c r="O8" s="181"/>
      <c r="P8" s="253" t="str">
        <f t="shared" si="10"/>
        <v>07114</v>
      </c>
      <c r="Q8" s="171"/>
      <c r="R8" s="84"/>
      <c r="T8" s="180">
        <v>6</v>
      </c>
      <c r="U8" t="s">
        <v>214</v>
      </c>
      <c r="V8" s="177" t="s">
        <v>326</v>
      </c>
      <c r="AA8" s="177" t="s">
        <v>281</v>
      </c>
    </row>
    <row r="9" spans="1:28" ht="13.5">
      <c r="A9" s="95">
        <v>7</v>
      </c>
      <c r="B9" s="188" t="str">
        <f t="shared" si="0"/>
        <v>走幅跳</v>
      </c>
      <c r="C9" s="76"/>
      <c r="D9" s="59" t="str">
        <f t="shared" si="5"/>
        <v>砲丸投</v>
      </c>
      <c r="E9" s="82" t="str">
        <f t="shared" si="1"/>
        <v>08214</v>
      </c>
      <c r="F9" s="181"/>
      <c r="G9" s="180">
        <f t="shared" si="6"/>
        <v>9</v>
      </c>
      <c r="H9" s="180">
        <f t="shared" si="7"/>
        <v>6</v>
      </c>
      <c r="I9" s="239" t="str">
        <f t="shared" si="8"/>
        <v>走幅跳</v>
      </c>
      <c r="J9" s="282" t="str">
        <f t="shared" si="9"/>
        <v>07314</v>
      </c>
      <c r="K9" s="282" t="str">
        <f t="shared" si="2"/>
        <v>07315</v>
      </c>
      <c r="L9" s="282" t="str">
        <f t="shared" si="3"/>
        <v>07316</v>
      </c>
      <c r="M9" s="282" t="str">
        <f t="shared" si="4"/>
        <v>07317</v>
      </c>
      <c r="N9" s="181"/>
      <c r="O9" s="181"/>
      <c r="P9" s="253" t="str">
        <f t="shared" si="10"/>
        <v>07317</v>
      </c>
      <c r="Q9" s="170"/>
      <c r="R9" s="84"/>
      <c r="T9" s="180">
        <v>7</v>
      </c>
      <c r="U9" t="s">
        <v>215</v>
      </c>
      <c r="V9" s="177" t="s">
        <v>272</v>
      </c>
      <c r="W9" s="177" t="s">
        <v>273</v>
      </c>
      <c r="X9" s="177" t="s">
        <v>274</v>
      </c>
      <c r="Y9" s="177" t="s">
        <v>275</v>
      </c>
      <c r="AA9" s="177" t="s">
        <v>272</v>
      </c>
      <c r="AB9" s="177" t="s">
        <v>273</v>
      </c>
    </row>
    <row r="10" spans="1:27" ht="13.5">
      <c r="A10" s="95">
        <v>8</v>
      </c>
      <c r="B10" s="188" t="str">
        <f t="shared" si="0"/>
        <v>砲丸投</v>
      </c>
      <c r="C10" s="76"/>
      <c r="D10" s="59">
        <f t="shared" si="5"/>
      </c>
      <c r="E10" s="82">
        <f t="shared" si="1"/>
      </c>
      <c r="F10" s="181"/>
      <c r="G10" s="180">
        <f t="shared" si="6"/>
        <v>10</v>
      </c>
      <c r="H10" s="180">
        <f t="shared" si="7"/>
        <v>7</v>
      </c>
      <c r="I10" s="239" t="str">
        <f t="shared" si="8"/>
        <v>砲丸投</v>
      </c>
      <c r="J10" s="282" t="str">
        <f t="shared" si="9"/>
        <v>08214</v>
      </c>
      <c r="K10" s="282" t="str">
        <f t="shared" si="2"/>
        <v>08215</v>
      </c>
      <c r="L10" s="282" t="str">
        <f t="shared" si="3"/>
        <v>08216</v>
      </c>
      <c r="M10" s="282" t="str">
        <f t="shared" si="4"/>
        <v>08217</v>
      </c>
      <c r="N10" s="181"/>
      <c r="O10" s="181"/>
      <c r="P10" s="253" t="str">
        <f t="shared" si="10"/>
        <v>08217</v>
      </c>
      <c r="Q10" s="170"/>
      <c r="R10" s="84"/>
      <c r="T10" s="180">
        <v>8</v>
      </c>
      <c r="U10" s="181" t="s">
        <v>216</v>
      </c>
      <c r="V10" s="177" t="s">
        <v>276</v>
      </c>
      <c r="W10" s="177" t="s">
        <v>277</v>
      </c>
      <c r="X10" s="177" t="s">
        <v>278</v>
      </c>
      <c r="Y10" s="177" t="s">
        <v>279</v>
      </c>
      <c r="AA10" s="177" t="s">
        <v>282</v>
      </c>
    </row>
    <row r="11" spans="1:28" ht="13.5">
      <c r="A11" s="95">
        <v>9</v>
      </c>
      <c r="B11" s="188" t="str">
        <f t="shared" si="0"/>
        <v>ハンドボール投</v>
      </c>
      <c r="C11" s="76"/>
      <c r="D11" s="59">
        <f t="shared" si="5"/>
      </c>
      <c r="E11" s="82">
        <f t="shared" si="1"/>
      </c>
      <c r="F11" s="181"/>
      <c r="G11" s="180">
        <f t="shared" si="6"/>
      </c>
      <c r="H11" s="180">
        <f t="shared" si="7"/>
      </c>
      <c r="I11" s="239">
        <f t="shared" si="8"/>
      </c>
      <c r="J11" s="282">
        <f t="shared" si="9"/>
      </c>
      <c r="K11" s="282">
        <f t="shared" si="2"/>
      </c>
      <c r="L11" s="282">
        <f t="shared" si="3"/>
      </c>
      <c r="M11" s="282">
        <f t="shared" si="4"/>
      </c>
      <c r="N11" s="181" t="s">
        <v>322</v>
      </c>
      <c r="O11" s="181"/>
      <c r="P11" s="253" t="str">
        <f t="shared" si="10"/>
        <v>00000</v>
      </c>
      <c r="Q11" s="170"/>
      <c r="R11" s="84"/>
      <c r="T11" s="180">
        <v>9</v>
      </c>
      <c r="U11" s="180" t="s">
        <v>219</v>
      </c>
      <c r="AB11" s="177" t="s">
        <v>283</v>
      </c>
    </row>
    <row r="12" spans="1:28" ht="13.5">
      <c r="A12" s="95">
        <v>10</v>
      </c>
      <c r="B12" s="188">
        <f t="shared" si="0"/>
      </c>
      <c r="C12" s="76"/>
      <c r="D12" s="59">
        <f t="shared" si="5"/>
      </c>
      <c r="E12" s="82">
        <f t="shared" si="1"/>
      </c>
      <c r="F12" s="181"/>
      <c r="G12" s="180">
        <f t="shared" si="6"/>
      </c>
      <c r="H12" s="180">
        <f t="shared" si="7"/>
      </c>
      <c r="I12" s="239">
        <f t="shared" si="8"/>
      </c>
      <c r="J12" s="282">
        <f t="shared" si="9"/>
      </c>
      <c r="K12" s="282">
        <f t="shared" si="2"/>
      </c>
      <c r="L12" s="282">
        <f t="shared" si="3"/>
      </c>
      <c r="M12" s="282">
        <f t="shared" si="4"/>
      </c>
      <c r="N12" s="181"/>
      <c r="O12" s="181"/>
      <c r="P12" s="253">
        <f t="shared" si="10"/>
      </c>
      <c r="Q12" s="170"/>
      <c r="R12" s="84"/>
      <c r="T12" s="180">
        <v>10</v>
      </c>
      <c r="Y12" s="181"/>
      <c r="Z12" s="181"/>
      <c r="AA12" s="181"/>
      <c r="AB12" s="181"/>
    </row>
    <row r="13" spans="1:28" ht="13.5">
      <c r="A13" s="95">
        <v>11</v>
      </c>
      <c r="B13" s="188">
        <f t="shared" si="0"/>
      </c>
      <c r="C13" s="76"/>
      <c r="D13" s="59">
        <f t="shared" si="5"/>
      </c>
      <c r="E13" s="82">
        <f t="shared" si="1"/>
      </c>
      <c r="F13" s="181"/>
      <c r="G13" s="180">
        <f t="shared" si="6"/>
      </c>
      <c r="H13" s="180">
        <f t="shared" si="7"/>
      </c>
      <c r="I13" s="239">
        <f t="shared" si="8"/>
      </c>
      <c r="J13" s="282">
        <f t="shared" si="9"/>
      </c>
      <c r="K13" s="282">
        <f t="shared" si="2"/>
      </c>
      <c r="L13" s="282">
        <f t="shared" si="3"/>
      </c>
      <c r="M13" s="282">
        <f t="shared" si="4"/>
      </c>
      <c r="N13" s="181"/>
      <c r="O13" s="181"/>
      <c r="P13" s="253">
        <f t="shared" si="10"/>
      </c>
      <c r="Q13" s="170"/>
      <c r="R13" s="84"/>
      <c r="T13" s="180">
        <v>11</v>
      </c>
      <c r="Y13" s="181"/>
      <c r="Z13" s="181"/>
      <c r="AA13" s="181"/>
      <c r="AB13" s="181"/>
    </row>
    <row r="14" spans="1:28" ht="13.5">
      <c r="A14" s="95">
        <v>12</v>
      </c>
      <c r="B14" s="188">
        <f t="shared" si="0"/>
      </c>
      <c r="C14" s="76"/>
      <c r="D14" s="59">
        <f t="shared" si="5"/>
      </c>
      <c r="E14" s="82">
        <f t="shared" si="1"/>
      </c>
      <c r="F14" s="181"/>
      <c r="G14" s="180">
        <f t="shared" si="6"/>
      </c>
      <c r="H14" s="180">
        <f t="shared" si="7"/>
      </c>
      <c r="I14" s="239">
        <f t="shared" si="8"/>
      </c>
      <c r="J14" s="282">
        <f t="shared" si="9"/>
      </c>
      <c r="K14" s="282">
        <f t="shared" si="2"/>
      </c>
      <c r="L14" s="282">
        <f t="shared" si="3"/>
      </c>
      <c r="M14" s="282">
        <f t="shared" si="4"/>
      </c>
      <c r="N14" s="181"/>
      <c r="O14" s="181"/>
      <c r="P14" s="253">
        <f t="shared" si="10"/>
      </c>
      <c r="Q14" s="171"/>
      <c r="R14" s="84"/>
      <c r="T14" s="180">
        <v>12</v>
      </c>
      <c r="Y14" s="181"/>
      <c r="Z14" s="181"/>
      <c r="AA14" s="181"/>
      <c r="AB14" s="181"/>
    </row>
    <row r="15" spans="1:27" ht="13.5">
      <c r="A15" s="95">
        <v>13</v>
      </c>
      <c r="B15" s="188">
        <f t="shared" si="0"/>
      </c>
      <c r="C15" s="76"/>
      <c r="D15" s="53">
        <f t="shared" si="5"/>
      </c>
      <c r="E15" s="82">
        <f t="shared" si="1"/>
      </c>
      <c r="F15" s="181"/>
      <c r="G15" s="180">
        <f t="shared" si="6"/>
      </c>
      <c r="H15" s="180">
        <f t="shared" si="7"/>
      </c>
      <c r="I15" s="239">
        <f t="shared" si="8"/>
      </c>
      <c r="J15" s="282">
        <f t="shared" si="9"/>
      </c>
      <c r="K15" s="282">
        <f t="shared" si="2"/>
      </c>
      <c r="L15" s="282">
        <f t="shared" si="3"/>
      </c>
      <c r="M15" s="282">
        <f t="shared" si="4"/>
      </c>
      <c r="N15" s="181"/>
      <c r="O15" s="181"/>
      <c r="P15" s="253">
        <f t="shared" si="10"/>
      </c>
      <c r="Q15" s="170"/>
      <c r="R15" s="84"/>
      <c r="S15" s="177"/>
      <c r="T15" s="180">
        <v>13</v>
      </c>
      <c r="Y15" s="181"/>
      <c r="Z15" s="181"/>
      <c r="AA15" s="181"/>
    </row>
    <row r="16" spans="1:27" ht="13.5">
      <c r="A16" s="95">
        <v>14</v>
      </c>
      <c r="B16" s="188">
        <f t="shared" si="0"/>
      </c>
      <c r="C16" s="76"/>
      <c r="D16" s="53">
        <f t="shared" si="5"/>
      </c>
      <c r="E16" s="82">
        <f t="shared" si="1"/>
      </c>
      <c r="F16" s="181"/>
      <c r="G16" s="180">
        <f t="shared" si="6"/>
      </c>
      <c r="H16" s="180">
        <f t="shared" si="7"/>
      </c>
      <c r="I16" s="239">
        <f t="shared" si="8"/>
      </c>
      <c r="J16" s="282">
        <f t="shared" si="9"/>
      </c>
      <c r="K16" s="282">
        <f t="shared" si="2"/>
      </c>
      <c r="L16" s="282">
        <f t="shared" si="3"/>
      </c>
      <c r="M16" s="282">
        <f t="shared" si="4"/>
      </c>
      <c r="N16" s="181"/>
      <c r="O16" s="181"/>
      <c r="P16" s="253">
        <f t="shared" si="10"/>
      </c>
      <c r="Q16" s="170"/>
      <c r="R16" s="84"/>
      <c r="T16" s="180">
        <v>14</v>
      </c>
      <c r="Y16" s="181"/>
      <c r="Z16" s="181"/>
      <c r="AA16" s="181"/>
    </row>
    <row r="17" spans="1:27" ht="13.5">
      <c r="A17" s="95">
        <v>15</v>
      </c>
      <c r="B17" s="188">
        <f t="shared" si="0"/>
      </c>
      <c r="C17" s="76"/>
      <c r="D17" s="59">
        <f t="shared" si="5"/>
      </c>
      <c r="E17" s="82">
        <f t="shared" si="1"/>
      </c>
      <c r="F17" s="181"/>
      <c r="G17" s="180">
        <f t="shared" si="6"/>
      </c>
      <c r="H17" s="180">
        <f t="shared" si="7"/>
      </c>
      <c r="I17" s="239">
        <f t="shared" si="8"/>
      </c>
      <c r="J17" s="282">
        <f t="shared" si="9"/>
      </c>
      <c r="K17" s="282">
        <f t="shared" si="2"/>
      </c>
      <c r="L17" s="282">
        <f t="shared" si="3"/>
      </c>
      <c r="M17" s="282">
        <f t="shared" si="4"/>
      </c>
      <c r="N17" s="181"/>
      <c r="O17" s="181"/>
      <c r="P17" s="253">
        <f t="shared" si="10"/>
      </c>
      <c r="Q17" s="170"/>
      <c r="R17" s="84"/>
      <c r="T17" s="180">
        <v>15</v>
      </c>
      <c r="Y17" s="181"/>
      <c r="Z17" s="181"/>
      <c r="AA17" s="181"/>
    </row>
    <row r="18" spans="1:27" ht="13.5">
      <c r="A18" s="95">
        <v>16</v>
      </c>
      <c r="B18" s="188">
        <f t="shared" si="0"/>
      </c>
      <c r="C18" s="76"/>
      <c r="D18" s="59">
        <f t="shared" si="5"/>
      </c>
      <c r="E18" s="82">
        <f t="shared" si="1"/>
      </c>
      <c r="F18" s="181"/>
      <c r="G18" s="180">
        <f t="shared" si="6"/>
      </c>
      <c r="H18" s="180">
        <f t="shared" si="7"/>
      </c>
      <c r="I18" s="239">
        <f t="shared" si="8"/>
      </c>
      <c r="J18" s="282">
        <f t="shared" si="9"/>
      </c>
      <c r="K18" s="282">
        <f t="shared" si="2"/>
      </c>
      <c r="L18" s="282">
        <f t="shared" si="3"/>
      </c>
      <c r="M18" s="282">
        <f t="shared" si="4"/>
      </c>
      <c r="N18" s="181"/>
      <c r="O18" s="181"/>
      <c r="P18" s="253">
        <f t="shared" si="10"/>
      </c>
      <c r="Q18" s="170"/>
      <c r="R18" s="84"/>
      <c r="T18" s="180">
        <v>16</v>
      </c>
      <c r="Y18" s="181"/>
      <c r="Z18" s="181"/>
      <c r="AA18" s="181"/>
    </row>
    <row r="19" spans="1:28" ht="13.5">
      <c r="A19" s="95">
        <v>17</v>
      </c>
      <c r="B19" s="188">
        <f t="shared" si="0"/>
      </c>
      <c r="C19" s="76"/>
      <c r="D19" s="59">
        <f t="shared" si="5"/>
      </c>
      <c r="E19" s="82">
        <f t="shared" si="1"/>
      </c>
      <c r="F19" s="181"/>
      <c r="G19" s="180">
        <f t="shared" si="6"/>
      </c>
      <c r="H19" s="180">
        <f t="shared" si="7"/>
      </c>
      <c r="I19" s="239">
        <f t="shared" si="8"/>
      </c>
      <c r="J19" s="282">
        <f t="shared" si="9"/>
      </c>
      <c r="K19" s="282">
        <f t="shared" si="2"/>
      </c>
      <c r="L19" s="282">
        <f t="shared" si="3"/>
      </c>
      <c r="M19" s="282">
        <f t="shared" si="4"/>
      </c>
      <c r="N19" s="181"/>
      <c r="O19" s="181"/>
      <c r="P19" s="253">
        <f t="shared" si="10"/>
      </c>
      <c r="Q19" s="170"/>
      <c r="R19" s="84"/>
      <c r="T19" s="180">
        <v>17</v>
      </c>
      <c r="Y19" s="181"/>
      <c r="Z19" s="181"/>
      <c r="AA19" s="181"/>
      <c r="AB19" s="181"/>
    </row>
    <row r="20" spans="1:28" ht="13.5">
      <c r="A20" s="95">
        <v>18</v>
      </c>
      <c r="B20" s="188">
        <f t="shared" si="0"/>
      </c>
      <c r="C20" s="76"/>
      <c r="D20" s="59">
        <f t="shared" si="5"/>
      </c>
      <c r="E20" s="82">
        <f t="shared" si="1"/>
      </c>
      <c r="F20" s="182"/>
      <c r="G20" s="180">
        <f t="shared" si="6"/>
      </c>
      <c r="H20" s="180">
        <f t="shared" si="7"/>
      </c>
      <c r="I20" s="239">
        <f t="shared" si="8"/>
      </c>
      <c r="J20" s="282">
        <f t="shared" si="9"/>
      </c>
      <c r="K20" s="282">
        <f t="shared" si="2"/>
      </c>
      <c r="L20" s="282">
        <f t="shared" si="3"/>
      </c>
      <c r="M20" s="282">
        <f t="shared" si="4"/>
      </c>
      <c r="N20" s="181"/>
      <c r="O20" s="181"/>
      <c r="P20" s="253">
        <f t="shared" si="10"/>
      </c>
      <c r="Q20" s="170"/>
      <c r="R20" s="84"/>
      <c r="T20" s="180">
        <v>18</v>
      </c>
      <c r="Y20" s="181"/>
      <c r="Z20" s="181"/>
      <c r="AA20" s="181"/>
      <c r="AB20" s="181"/>
    </row>
    <row r="21" spans="1:28" ht="13.5">
      <c r="A21" s="95">
        <v>19</v>
      </c>
      <c r="B21" s="188">
        <f t="shared" si="0"/>
      </c>
      <c r="C21" s="76"/>
      <c r="D21" s="185">
        <f t="shared" si="5"/>
      </c>
      <c r="E21" s="153">
        <f t="shared" si="1"/>
      </c>
      <c r="F21" s="175"/>
      <c r="G21" s="180">
        <f t="shared" si="6"/>
      </c>
      <c r="H21" s="180">
        <f t="shared" si="7"/>
      </c>
      <c r="I21" s="239">
        <f t="shared" si="8"/>
      </c>
      <c r="J21" s="282">
        <f t="shared" si="9"/>
      </c>
      <c r="K21" s="282">
        <f t="shared" si="2"/>
      </c>
      <c r="L21" s="282">
        <f t="shared" si="3"/>
      </c>
      <c r="M21" s="282">
        <f t="shared" si="4"/>
      </c>
      <c r="N21" s="181"/>
      <c r="O21" s="181"/>
      <c r="P21" s="253">
        <f t="shared" si="10"/>
      </c>
      <c r="Q21" s="170"/>
      <c r="R21" s="84"/>
      <c r="T21" s="180">
        <v>19</v>
      </c>
      <c r="V21" s="182"/>
      <c r="W21" s="182"/>
      <c r="X21" s="182"/>
      <c r="Y21" s="182"/>
      <c r="Z21" s="182"/>
      <c r="AA21" s="182"/>
      <c r="AB21" s="182"/>
    </row>
    <row r="22" spans="1:28" ht="13.5">
      <c r="A22" s="95">
        <v>20</v>
      </c>
      <c r="B22" s="188">
        <f t="shared" si="0"/>
      </c>
      <c r="C22" s="76"/>
      <c r="D22" s="185">
        <f t="shared" si="5"/>
      </c>
      <c r="E22" s="153">
        <f t="shared" si="1"/>
      </c>
      <c r="F22" s="175"/>
      <c r="G22" s="180">
        <f t="shared" si="6"/>
      </c>
      <c r="H22" s="180">
        <f t="shared" si="7"/>
      </c>
      <c r="I22" s="239">
        <f t="shared" si="8"/>
      </c>
      <c r="J22" s="282">
        <f t="shared" si="9"/>
      </c>
      <c r="K22" s="282">
        <f t="shared" si="2"/>
      </c>
      <c r="L22" s="282">
        <f t="shared" si="3"/>
      </c>
      <c r="M22" s="282">
        <f t="shared" si="4"/>
      </c>
      <c r="N22" s="181"/>
      <c r="O22" s="181"/>
      <c r="P22" s="253">
        <f t="shared" si="10"/>
      </c>
      <c r="Q22" s="85"/>
      <c r="R22" s="86"/>
      <c r="T22" s="180">
        <v>20</v>
      </c>
      <c r="U22" s="182"/>
      <c r="V22" s="182"/>
      <c r="W22" s="182"/>
      <c r="X22" s="182"/>
      <c r="Y22" s="182"/>
      <c r="Z22" s="182"/>
      <c r="AA22" s="182"/>
      <c r="AB22" s="182"/>
    </row>
    <row r="23" spans="1:28" ht="13.5">
      <c r="A23" s="95">
        <v>21</v>
      </c>
      <c r="B23" s="188">
        <f t="shared" si="0"/>
      </c>
      <c r="C23" s="76"/>
      <c r="D23" s="185">
        <f t="shared" si="5"/>
      </c>
      <c r="E23" s="153">
        <f t="shared" si="1"/>
      </c>
      <c r="F23" s="175"/>
      <c r="G23" s="180">
        <f t="shared" si="6"/>
      </c>
      <c r="H23" s="180">
        <f t="shared" si="7"/>
      </c>
      <c r="I23" s="239">
        <f t="shared" si="8"/>
      </c>
      <c r="J23" s="282">
        <f t="shared" si="9"/>
      </c>
      <c r="K23" s="282">
        <f t="shared" si="2"/>
      </c>
      <c r="L23" s="282">
        <f t="shared" si="3"/>
      </c>
      <c r="M23" s="282">
        <f t="shared" si="4"/>
      </c>
      <c r="N23" s="181"/>
      <c r="O23" s="181"/>
      <c r="P23" s="253">
        <f t="shared" si="10"/>
      </c>
      <c r="T23" s="180">
        <v>21</v>
      </c>
      <c r="U23" s="175"/>
      <c r="V23" s="182"/>
      <c r="W23" s="182"/>
      <c r="X23" s="182"/>
      <c r="Y23" s="182"/>
      <c r="Z23" s="182"/>
      <c r="AA23" s="182"/>
      <c r="AB23" s="182"/>
    </row>
    <row r="24" spans="1:28" ht="13.5">
      <c r="A24" s="95">
        <v>22</v>
      </c>
      <c r="B24" s="188">
        <f t="shared" si="0"/>
      </c>
      <c r="C24" s="76"/>
      <c r="D24" s="185">
        <f t="shared" si="5"/>
      </c>
      <c r="E24" s="153">
        <f t="shared" si="1"/>
      </c>
      <c r="F24" s="175"/>
      <c r="G24" s="180">
        <f t="shared" si="6"/>
      </c>
      <c r="H24" s="180">
        <f t="shared" si="7"/>
      </c>
      <c r="I24" s="239">
        <f t="shared" si="8"/>
      </c>
      <c r="J24" s="282">
        <f t="shared" si="9"/>
      </c>
      <c r="K24" s="282">
        <f t="shared" si="2"/>
      </c>
      <c r="L24" s="282">
        <f t="shared" si="3"/>
      </c>
      <c r="M24" s="282">
        <f t="shared" si="4"/>
      </c>
      <c r="N24" s="181"/>
      <c r="O24" s="181"/>
      <c r="P24" s="253">
        <f t="shared" si="10"/>
      </c>
      <c r="T24" s="180">
        <v>22</v>
      </c>
      <c r="U24" s="175"/>
      <c r="V24" s="182"/>
      <c r="W24" s="182"/>
      <c r="X24" s="182"/>
      <c r="Y24" s="182"/>
      <c r="Z24" s="182"/>
      <c r="AA24" s="182"/>
      <c r="AB24" s="182"/>
    </row>
    <row r="25" spans="1:28" ht="13.5">
      <c r="A25" s="95">
        <v>23</v>
      </c>
      <c r="B25" s="188">
        <f t="shared" si="0"/>
      </c>
      <c r="C25" s="76"/>
      <c r="D25" s="185">
        <f t="shared" si="5"/>
      </c>
      <c r="E25" s="153">
        <f t="shared" si="1"/>
      </c>
      <c r="F25" s="175"/>
      <c r="G25" s="180">
        <f t="shared" si="6"/>
      </c>
      <c r="H25" s="180">
        <f t="shared" si="7"/>
      </c>
      <c r="I25" s="239">
        <f t="shared" si="8"/>
      </c>
      <c r="J25" s="282">
        <f t="shared" si="9"/>
      </c>
      <c r="K25" s="282">
        <f t="shared" si="2"/>
      </c>
      <c r="L25" s="282">
        <f t="shared" si="3"/>
      </c>
      <c r="M25" s="282">
        <f t="shared" si="4"/>
      </c>
      <c r="N25" s="181"/>
      <c r="O25" s="181"/>
      <c r="P25" s="253">
        <f t="shared" si="10"/>
      </c>
      <c r="T25" s="180">
        <v>23</v>
      </c>
      <c r="U25" s="175"/>
      <c r="V25" s="182"/>
      <c r="W25" s="182"/>
      <c r="X25" s="182"/>
      <c r="Y25" s="182"/>
      <c r="Z25" s="182"/>
      <c r="AA25" s="182"/>
      <c r="AB25" s="182"/>
    </row>
    <row r="26" spans="1:28" ht="13.5">
      <c r="A26" s="95">
        <v>24</v>
      </c>
      <c r="B26" s="188">
        <f t="shared" si="0"/>
      </c>
      <c r="C26" s="76"/>
      <c r="D26" s="185">
        <f t="shared" si="5"/>
      </c>
      <c r="E26" s="153">
        <f t="shared" si="1"/>
      </c>
      <c r="F26" s="175"/>
      <c r="G26" s="180">
        <f t="shared" si="6"/>
      </c>
      <c r="H26" s="180">
        <f t="shared" si="7"/>
      </c>
      <c r="I26" s="239">
        <f t="shared" si="8"/>
      </c>
      <c r="J26" s="282">
        <f t="shared" si="9"/>
      </c>
      <c r="K26" s="282">
        <f t="shared" si="2"/>
      </c>
      <c r="L26" s="282">
        <f t="shared" si="3"/>
      </c>
      <c r="M26" s="282">
        <f t="shared" si="4"/>
      </c>
      <c r="N26" s="181"/>
      <c r="O26" s="181"/>
      <c r="P26" s="253">
        <f t="shared" si="10"/>
      </c>
      <c r="T26" s="180">
        <v>24</v>
      </c>
      <c r="U26" s="175"/>
      <c r="V26" s="182"/>
      <c r="W26" s="182"/>
      <c r="X26" s="182"/>
      <c r="Y26" s="182"/>
      <c r="Z26" s="182"/>
      <c r="AA26" s="182"/>
      <c r="AB26" s="182"/>
    </row>
    <row r="27" spans="1:28" ht="13.5">
      <c r="A27" s="95">
        <v>25</v>
      </c>
      <c r="B27" s="188">
        <f t="shared" si="0"/>
      </c>
      <c r="C27" s="76"/>
      <c r="D27" s="186">
        <f t="shared" si="5"/>
      </c>
      <c r="E27" s="300">
        <f t="shared" si="1"/>
      </c>
      <c r="F27" s="151"/>
      <c r="G27" s="180">
        <f t="shared" si="6"/>
      </c>
      <c r="H27" s="180">
        <f t="shared" si="7"/>
      </c>
      <c r="I27" s="239">
        <f t="shared" si="8"/>
      </c>
      <c r="J27" s="282">
        <f t="shared" si="9"/>
      </c>
      <c r="K27" s="282">
        <f t="shared" si="2"/>
      </c>
      <c r="L27" s="282">
        <f t="shared" si="3"/>
      </c>
      <c r="M27" s="282">
        <f t="shared" si="4"/>
      </c>
      <c r="N27" s="181"/>
      <c r="O27" s="181"/>
      <c r="P27" s="253">
        <f t="shared" si="10"/>
      </c>
      <c r="T27" s="180">
        <v>25</v>
      </c>
      <c r="U27" s="175"/>
      <c r="V27" s="182"/>
      <c r="W27" s="182"/>
      <c r="X27" s="182"/>
      <c r="Y27" s="182"/>
      <c r="Z27" s="182"/>
      <c r="AA27" s="182"/>
      <c r="AB27" s="182"/>
    </row>
    <row r="28" spans="1:28" ht="13.5">
      <c r="A28" s="95">
        <v>26</v>
      </c>
      <c r="B28" s="188">
        <f t="shared" si="0"/>
      </c>
      <c r="C28" s="76"/>
      <c r="D28" s="192"/>
      <c r="E28" s="175"/>
      <c r="F28" s="151"/>
      <c r="G28" s="180">
        <f t="shared" si="6"/>
      </c>
      <c r="H28" s="180">
        <f t="shared" si="7"/>
      </c>
      <c r="I28" s="239">
        <f t="shared" si="8"/>
      </c>
      <c r="J28" s="282">
        <f t="shared" si="9"/>
      </c>
      <c r="K28" s="282">
        <f t="shared" si="2"/>
      </c>
      <c r="L28" s="282">
        <f t="shared" si="3"/>
      </c>
      <c r="M28" s="282">
        <f t="shared" si="4"/>
      </c>
      <c r="N28" s="181"/>
      <c r="O28" s="181"/>
      <c r="P28" s="253">
        <f t="shared" si="10"/>
      </c>
      <c r="T28" s="180">
        <v>26</v>
      </c>
      <c r="U28" s="175"/>
      <c r="V28" s="182"/>
      <c r="W28" s="182"/>
      <c r="X28" s="182"/>
      <c r="Y28" s="182"/>
      <c r="Z28" s="182"/>
      <c r="AA28" s="182"/>
      <c r="AB28" s="182"/>
    </row>
    <row r="29" spans="1:28" ht="13.5">
      <c r="A29" s="95">
        <v>27</v>
      </c>
      <c r="B29" s="188">
        <f t="shared" si="0"/>
      </c>
      <c r="C29" s="76"/>
      <c r="D29" s="192"/>
      <c r="E29" s="175"/>
      <c r="F29" s="180"/>
      <c r="G29" s="180">
        <f t="shared" si="6"/>
      </c>
      <c r="H29" s="180">
        <f t="shared" si="7"/>
      </c>
      <c r="I29" s="239">
        <f t="shared" si="8"/>
      </c>
      <c r="J29" s="282">
        <f t="shared" si="9"/>
      </c>
      <c r="K29" s="282">
        <f t="shared" si="2"/>
      </c>
      <c r="L29" s="282">
        <f t="shared" si="3"/>
      </c>
      <c r="M29" s="282">
        <f t="shared" si="4"/>
      </c>
      <c r="N29" s="181"/>
      <c r="O29" s="181"/>
      <c r="P29" s="253">
        <f t="shared" si="10"/>
      </c>
      <c r="T29" s="180">
        <v>27</v>
      </c>
      <c r="U29" s="175"/>
      <c r="V29" s="182"/>
      <c r="W29" s="182"/>
      <c r="X29" s="182"/>
      <c r="Y29" s="182"/>
      <c r="Z29" s="182"/>
      <c r="AA29" s="182"/>
      <c r="AB29" s="182"/>
    </row>
    <row r="30" spans="1:28" ht="13.5">
      <c r="A30" s="95">
        <v>28</v>
      </c>
      <c r="B30" s="188">
        <f t="shared" si="0"/>
      </c>
      <c r="C30" s="76"/>
      <c r="D30" s="192"/>
      <c r="E30" s="175"/>
      <c r="F30" s="182"/>
      <c r="G30" s="180">
        <f t="shared" si="6"/>
      </c>
      <c r="H30" s="180">
        <f t="shared" si="7"/>
      </c>
      <c r="I30" s="239">
        <f t="shared" si="8"/>
      </c>
      <c r="J30" s="282">
        <f t="shared" si="9"/>
      </c>
      <c r="K30" s="282">
        <f t="shared" si="2"/>
      </c>
      <c r="L30" s="282">
        <f t="shared" si="3"/>
      </c>
      <c r="M30" s="282">
        <f t="shared" si="4"/>
      </c>
      <c r="N30" s="181"/>
      <c r="O30" s="181"/>
      <c r="P30" s="253">
        <f t="shared" si="10"/>
      </c>
      <c r="T30" s="180">
        <v>28</v>
      </c>
      <c r="U30" s="175"/>
      <c r="V30" s="182"/>
      <c r="W30" s="182"/>
      <c r="X30" s="182"/>
      <c r="Y30" s="182"/>
      <c r="Z30" s="182"/>
      <c r="AA30" s="182"/>
      <c r="AB30" s="182"/>
    </row>
    <row r="31" spans="1:28" ht="13.5">
      <c r="A31" s="95">
        <v>29</v>
      </c>
      <c r="B31" s="188">
        <f t="shared" si="0"/>
      </c>
      <c r="C31" s="76"/>
      <c r="D31" s="192"/>
      <c r="E31" s="175"/>
      <c r="F31" s="182"/>
      <c r="G31" s="180">
        <f t="shared" si="6"/>
      </c>
      <c r="H31" s="180">
        <f t="shared" si="7"/>
      </c>
      <c r="I31" s="239">
        <f t="shared" si="8"/>
      </c>
      <c r="J31" s="282">
        <f t="shared" si="9"/>
      </c>
      <c r="K31" s="282">
        <f t="shared" si="2"/>
      </c>
      <c r="L31" s="282">
        <f t="shared" si="3"/>
      </c>
      <c r="M31" s="282">
        <f t="shared" si="4"/>
      </c>
      <c r="N31" s="181"/>
      <c r="O31" s="181"/>
      <c r="P31" s="253">
        <f t="shared" si="10"/>
      </c>
      <c r="T31" s="180">
        <v>29</v>
      </c>
      <c r="U31" s="175"/>
      <c r="V31" s="182"/>
      <c r="W31" s="182"/>
      <c r="X31" s="182"/>
      <c r="Y31" s="182"/>
      <c r="Z31" s="182"/>
      <c r="AA31" s="182"/>
      <c r="AB31" s="182"/>
    </row>
    <row r="32" spans="1:28" ht="13.5">
      <c r="A32" s="95">
        <v>30</v>
      </c>
      <c r="B32" s="188">
        <f t="shared" si="0"/>
      </c>
      <c r="C32" s="76"/>
      <c r="D32" s="192"/>
      <c r="E32" s="175"/>
      <c r="F32" s="182"/>
      <c r="G32" s="180">
        <f t="shared" si="6"/>
      </c>
      <c r="H32" s="180">
        <f t="shared" si="7"/>
      </c>
      <c r="I32" s="239">
        <f t="shared" si="8"/>
      </c>
      <c r="J32" s="282">
        <f t="shared" si="9"/>
      </c>
      <c r="K32" s="282">
        <f t="shared" si="2"/>
      </c>
      <c r="L32" s="282">
        <f t="shared" si="3"/>
      </c>
      <c r="M32" s="282">
        <f t="shared" si="4"/>
      </c>
      <c r="N32" s="181"/>
      <c r="O32" s="181"/>
      <c r="P32" s="253">
        <f t="shared" si="10"/>
      </c>
      <c r="T32" s="180">
        <v>30</v>
      </c>
      <c r="U32" s="175"/>
      <c r="V32" s="182"/>
      <c r="W32" s="182"/>
      <c r="X32" s="182"/>
      <c r="Y32" s="182"/>
      <c r="Z32" s="182"/>
      <c r="AA32" s="182"/>
      <c r="AB32" s="182"/>
    </row>
    <row r="33" spans="1:28" ht="13.5">
      <c r="A33" s="95">
        <v>31</v>
      </c>
      <c r="B33" s="188">
        <f t="shared" si="0"/>
      </c>
      <c r="C33" s="76"/>
      <c r="D33" s="192"/>
      <c r="E33" s="175"/>
      <c r="F33" s="182"/>
      <c r="G33" s="180">
        <f t="shared" si="6"/>
      </c>
      <c r="H33" s="180">
        <f t="shared" si="7"/>
      </c>
      <c r="I33" s="239">
        <f t="shared" si="8"/>
      </c>
      <c r="J33" s="282">
        <f t="shared" si="9"/>
      </c>
      <c r="K33" s="282">
        <f t="shared" si="2"/>
      </c>
      <c r="L33" s="282">
        <f t="shared" si="3"/>
      </c>
      <c r="M33" s="282">
        <f t="shared" si="4"/>
      </c>
      <c r="N33" s="181"/>
      <c r="O33" s="181"/>
      <c r="P33" s="253">
        <f t="shared" si="10"/>
      </c>
      <c r="T33" s="180">
        <v>31</v>
      </c>
      <c r="U33" s="175"/>
      <c r="V33" s="182"/>
      <c r="W33" s="182"/>
      <c r="X33" s="182"/>
      <c r="Y33" s="182"/>
      <c r="Z33" s="182"/>
      <c r="AA33" s="182"/>
      <c r="AB33" s="182"/>
    </row>
    <row r="34" spans="1:28" ht="13.5">
      <c r="A34" s="95">
        <v>32</v>
      </c>
      <c r="B34" s="188">
        <f t="shared" si="0"/>
      </c>
      <c r="C34" s="76"/>
      <c r="D34" s="192"/>
      <c r="E34" s="175"/>
      <c r="F34" s="182"/>
      <c r="G34" s="180">
        <f t="shared" si="6"/>
      </c>
      <c r="H34" s="180">
        <f t="shared" si="7"/>
      </c>
      <c r="I34" s="239">
        <f t="shared" si="8"/>
      </c>
      <c r="J34" s="282">
        <f t="shared" si="9"/>
      </c>
      <c r="K34" s="282">
        <f t="shared" si="2"/>
      </c>
      <c r="L34" s="282">
        <f t="shared" si="3"/>
      </c>
      <c r="M34" s="282">
        <f t="shared" si="4"/>
      </c>
      <c r="N34" s="181"/>
      <c r="O34" s="181"/>
      <c r="P34" s="253">
        <f t="shared" si="10"/>
      </c>
      <c r="T34" s="180">
        <v>32</v>
      </c>
      <c r="U34" s="175"/>
      <c r="V34" s="182"/>
      <c r="W34" s="182"/>
      <c r="X34" s="182"/>
      <c r="Y34" s="182"/>
      <c r="Z34" s="182"/>
      <c r="AA34" s="182"/>
      <c r="AB34" s="182"/>
    </row>
    <row r="35" spans="1:28" ht="13.5">
      <c r="A35" s="95">
        <v>33</v>
      </c>
      <c r="B35" s="188">
        <f t="shared" si="0"/>
      </c>
      <c r="C35" s="76"/>
      <c r="D35" s="192"/>
      <c r="E35" s="175"/>
      <c r="F35" s="183"/>
      <c r="G35" s="180">
        <f t="shared" si="6"/>
      </c>
      <c r="H35" s="180">
        <f t="shared" si="7"/>
      </c>
      <c r="I35" s="239">
        <f t="shared" si="8"/>
      </c>
      <c r="J35" s="282">
        <f t="shared" si="9"/>
      </c>
      <c r="K35" s="282">
        <f t="shared" si="2"/>
      </c>
      <c r="L35" s="282">
        <f t="shared" si="3"/>
      </c>
      <c r="M35" s="282">
        <f t="shared" si="4"/>
      </c>
      <c r="N35" s="181"/>
      <c r="O35" s="181"/>
      <c r="P35" s="253">
        <f t="shared" si="10"/>
      </c>
      <c r="T35" s="180">
        <v>33</v>
      </c>
      <c r="U35" s="175"/>
      <c r="V35" s="182"/>
      <c r="W35" s="182"/>
      <c r="X35" s="182"/>
      <c r="Y35" s="182"/>
      <c r="Z35" s="182"/>
      <c r="AA35" s="182"/>
      <c r="AB35" s="182"/>
    </row>
    <row r="36" spans="1:28" ht="13.5">
      <c r="A36" s="95">
        <v>34</v>
      </c>
      <c r="B36" s="188">
        <f t="shared" si="0"/>
      </c>
      <c r="C36" s="76"/>
      <c r="D36" s="192"/>
      <c r="E36" s="175"/>
      <c r="F36" s="182"/>
      <c r="G36" s="180">
        <f t="shared" si="6"/>
      </c>
      <c r="H36" s="180">
        <f t="shared" si="7"/>
      </c>
      <c r="I36" s="239">
        <f t="shared" si="8"/>
      </c>
      <c r="J36" s="282">
        <f t="shared" si="9"/>
      </c>
      <c r="K36" s="282">
        <f t="shared" si="2"/>
      </c>
      <c r="L36" s="282">
        <f t="shared" si="3"/>
      </c>
      <c r="M36" s="282">
        <f t="shared" si="4"/>
      </c>
      <c r="N36" s="181"/>
      <c r="O36" s="181"/>
      <c r="P36" s="253">
        <f t="shared" si="10"/>
      </c>
      <c r="T36" s="180">
        <v>34</v>
      </c>
      <c r="U36" s="175"/>
      <c r="V36" s="182"/>
      <c r="W36" s="182"/>
      <c r="X36" s="182"/>
      <c r="Y36" s="182"/>
      <c r="Z36" s="182"/>
      <c r="AA36" s="182"/>
      <c r="AB36" s="182"/>
    </row>
    <row r="37" spans="1:28" ht="13.5">
      <c r="A37" s="95">
        <v>35</v>
      </c>
      <c r="B37" s="188">
        <f t="shared" si="0"/>
      </c>
      <c r="C37" s="76"/>
      <c r="D37" s="192"/>
      <c r="E37" s="175"/>
      <c r="F37" s="182"/>
      <c r="G37" s="180">
        <f t="shared" si="6"/>
      </c>
      <c r="H37" s="180">
        <f t="shared" si="7"/>
      </c>
      <c r="I37" s="239">
        <f t="shared" si="8"/>
      </c>
      <c r="J37" s="282">
        <f t="shared" si="9"/>
      </c>
      <c r="K37" s="282">
        <f t="shared" si="2"/>
      </c>
      <c r="L37" s="282">
        <f t="shared" si="3"/>
      </c>
      <c r="M37" s="282">
        <f t="shared" si="4"/>
      </c>
      <c r="N37" s="181"/>
      <c r="O37" s="181"/>
      <c r="P37" s="253">
        <f t="shared" si="10"/>
      </c>
      <c r="T37" s="180">
        <v>35</v>
      </c>
      <c r="U37" s="175"/>
      <c r="V37" s="182"/>
      <c r="W37" s="182"/>
      <c r="X37" s="182"/>
      <c r="Y37" s="182"/>
      <c r="Z37" s="182"/>
      <c r="AA37" s="182"/>
      <c r="AB37" s="182"/>
    </row>
    <row r="38" spans="1:28" ht="13.5">
      <c r="A38" s="190">
        <v>36</v>
      </c>
      <c r="B38" s="188">
        <f t="shared" si="0"/>
      </c>
      <c r="C38" s="76"/>
      <c r="D38" s="192"/>
      <c r="E38" s="175"/>
      <c r="F38" s="182"/>
      <c r="G38" s="180"/>
      <c r="H38" s="180"/>
      <c r="I38" s="74"/>
      <c r="J38" s="181"/>
      <c r="K38" s="181"/>
      <c r="L38" s="181"/>
      <c r="M38" s="181"/>
      <c r="N38" s="180"/>
      <c r="O38" s="180"/>
      <c r="P38" s="180">
        <f>MAX($J37:$O37)</f>
        <v>0</v>
      </c>
      <c r="T38" s="180">
        <v>36</v>
      </c>
      <c r="U38" s="175"/>
      <c r="V38" s="182"/>
      <c r="W38" s="182"/>
      <c r="X38" s="182"/>
      <c r="Y38" s="182"/>
      <c r="Z38" s="182"/>
      <c r="AA38" s="182"/>
      <c r="AB38" s="182"/>
    </row>
    <row r="39" spans="1:24" ht="13.5">
      <c r="A39" s="174"/>
      <c r="B39" s="76"/>
      <c r="C39" s="76"/>
      <c r="E39" s="151"/>
      <c r="F39" s="182"/>
      <c r="G39" s="151"/>
      <c r="H39" s="151"/>
      <c r="I39" t="s">
        <v>66</v>
      </c>
      <c r="J39" s="177" t="s">
        <v>204</v>
      </c>
      <c r="K39" s="177" t="s">
        <v>205</v>
      </c>
      <c r="P39" s="180"/>
      <c r="V39" s="177" t="s">
        <v>94</v>
      </c>
      <c r="W39" s="177" t="s">
        <v>94</v>
      </c>
      <c r="X39" s="177" t="s">
        <v>94</v>
      </c>
    </row>
    <row r="40" spans="1:16" ht="13.5">
      <c r="A40" s="174"/>
      <c r="B40" s="76"/>
      <c r="C40" s="76"/>
      <c r="D40" t="s">
        <v>66</v>
      </c>
      <c r="E40" s="151"/>
      <c r="F40" s="182"/>
      <c r="G40" s="180">
        <f aca="true" t="shared" si="11" ref="G40:G75">IF(I40="","",ROW())</f>
        <v>40</v>
      </c>
      <c r="H40" s="180">
        <f aca="true" t="shared" si="12" ref="H40:H75">IF(G40="","",RANK(G40,$G$40:$G$75,1))</f>
        <v>1</v>
      </c>
      <c r="I40" s="239" t="str">
        <f>IF(AND($J40="",$K40=""),"",$B3)</f>
        <v>60ｍ</v>
      </c>
      <c r="J40" s="282">
        <f aca="true" t="shared" si="13" ref="J40:J75">IF(VLOOKUP($A3,高山市民スポーツカーニバル,8,FALSE)="","",VLOOKUP($A3,高山市民スポーツカーニバル,8,FALSE))</f>
      </c>
      <c r="K40" s="282" t="str">
        <f aca="true" t="shared" si="14" ref="K40:K75">IF(VLOOKUP($A3,高山市民スポーツカーニバル,9,FALSE)="","",VLOOKUP($A3,高山市民スポーツカーニバル,9,FALSE))</f>
        <v>07015</v>
      </c>
      <c r="L40" s="181"/>
      <c r="M40" s="181"/>
      <c r="N40" s="181"/>
      <c r="O40" s="181"/>
      <c r="P40" s="253" t="str">
        <f>IF(COUNTBLANK(J40:O40)=6,"",TEXT(MAX(IF(J40="",0,VALUE(J40)),IF(K40="",0,VALUE(K40)),IF(L40="",0,VALUE(L40)),IF(M40="",0,VALUE(M40)),IF(N40="",0,VALUE(N40)),IF(O40="",0,VALUE(O40))),"00000"))</f>
        <v>07015</v>
      </c>
    </row>
    <row r="41" spans="1:16" ht="13.5">
      <c r="A41" s="174"/>
      <c r="B41" s="76"/>
      <c r="C41" s="76"/>
      <c r="D41" s="81" t="str">
        <f aca="true" t="shared" si="15" ref="D41:D63">IF(MAX($H$40:$H$75)&gt;=$A3,VLOOKUP($A3,$H$40:$O$75,2,FALSE),"")</f>
        <v>60ｍ</v>
      </c>
      <c r="E41" s="301">
        <f>IF(MAX($H$40:$H$75)&gt;=$A3,VLOOKUP($A3,$H$40:$P$75,3,FALSE),"")</f>
      </c>
      <c r="F41" s="182"/>
      <c r="G41" s="180">
        <f t="shared" si="11"/>
        <v>41</v>
      </c>
      <c r="H41" s="180">
        <f t="shared" si="12"/>
        <v>2</v>
      </c>
      <c r="I41" s="239" t="str">
        <f aca="true" t="shared" si="16" ref="I41:I75">IF(AND($J41="",$K41=""),"",$B4)</f>
        <v>100m</v>
      </c>
      <c r="J41" s="282" t="str">
        <f t="shared" si="13"/>
        <v>00214</v>
      </c>
      <c r="K41" s="282">
        <f t="shared" si="14"/>
      </c>
      <c r="L41" s="181"/>
      <c r="M41" s="181"/>
      <c r="N41" s="181"/>
      <c r="O41" s="181"/>
      <c r="P41" s="253" t="str">
        <f aca="true" t="shared" si="17" ref="P41:P75">IF(COUNTBLANK(J41:O41)=6,"",TEXT(MAX(IF(J41="",0,VALUE(J41)),IF(K41="",0,VALUE(K41)),IF(L41="",0,VALUE(L41)),IF(M41="",0,VALUE(M41)),IF(N41="",0,VALUE(N41)),IF(O41="",0,VALUE(O41))),"00000"))</f>
        <v>00214</v>
      </c>
    </row>
    <row r="42" spans="1:16" ht="13.5">
      <c r="A42" s="174"/>
      <c r="B42" s="76"/>
      <c r="C42" s="76"/>
      <c r="D42" s="53" t="str">
        <f t="shared" si="15"/>
        <v>100m</v>
      </c>
      <c r="E42" s="153" t="str">
        <f aca="true" t="shared" si="18" ref="E42:E63">IF(MAX($H$40:$H$75)&gt;=$A4,VLOOKUP($A4,$H$40:$O$75,3,FALSE),"")</f>
        <v>00214</v>
      </c>
      <c r="F42" s="182"/>
      <c r="G42" s="180">
        <f t="shared" si="11"/>
      </c>
      <c r="H42" s="180">
        <f t="shared" si="12"/>
      </c>
      <c r="I42" s="239">
        <f t="shared" si="16"/>
      </c>
      <c r="J42" s="282">
        <f t="shared" si="13"/>
      </c>
      <c r="K42" s="282">
        <f t="shared" si="14"/>
      </c>
      <c r="L42" s="181"/>
      <c r="M42" s="181"/>
      <c r="N42" s="181"/>
      <c r="O42" s="181" t="s">
        <v>322</v>
      </c>
      <c r="P42" s="253" t="str">
        <f t="shared" si="17"/>
        <v>00000</v>
      </c>
    </row>
    <row r="43" spans="1:16" ht="13.5">
      <c r="A43" s="174"/>
      <c r="B43" s="76"/>
      <c r="C43" s="76"/>
      <c r="D43" s="53" t="str">
        <f t="shared" si="15"/>
        <v>走高跳</v>
      </c>
      <c r="E43" s="153" t="str">
        <f t="shared" si="18"/>
        <v>07114</v>
      </c>
      <c r="F43" s="182"/>
      <c r="G43" s="180">
        <f t="shared" si="11"/>
      </c>
      <c r="H43" s="180">
        <f t="shared" si="12"/>
      </c>
      <c r="I43" s="239">
        <f t="shared" si="16"/>
      </c>
      <c r="J43" s="282">
        <f t="shared" si="13"/>
      </c>
      <c r="K43" s="282">
        <f t="shared" si="14"/>
      </c>
      <c r="L43" s="181"/>
      <c r="M43" s="181"/>
      <c r="N43" s="181"/>
      <c r="O43" s="181" t="s">
        <v>322</v>
      </c>
      <c r="P43" s="253" t="str">
        <f t="shared" si="17"/>
        <v>00000</v>
      </c>
    </row>
    <row r="44" spans="1:16" ht="13.5">
      <c r="A44" s="174"/>
      <c r="B44" s="76"/>
      <c r="C44" s="76"/>
      <c r="D44" s="53" t="str">
        <f t="shared" si="15"/>
        <v>走幅跳</v>
      </c>
      <c r="E44" s="153" t="str">
        <f t="shared" si="18"/>
        <v>07314</v>
      </c>
      <c r="F44" s="181"/>
      <c r="G44" s="180">
        <f t="shared" si="11"/>
      </c>
      <c r="H44" s="180">
        <f t="shared" si="12"/>
      </c>
      <c r="I44" s="239">
        <f t="shared" si="16"/>
      </c>
      <c r="J44" s="282">
        <f t="shared" si="13"/>
      </c>
      <c r="K44" s="282">
        <f t="shared" si="14"/>
      </c>
      <c r="L44" s="181"/>
      <c r="M44" s="181"/>
      <c r="N44" s="181"/>
      <c r="O44" s="181" t="s">
        <v>323</v>
      </c>
      <c r="P44" s="253" t="str">
        <f t="shared" si="17"/>
        <v>00000</v>
      </c>
    </row>
    <row r="45" spans="1:16" ht="13.5">
      <c r="A45" s="174"/>
      <c r="B45" s="76"/>
      <c r="C45" s="76"/>
      <c r="D45" s="53" t="str">
        <f t="shared" si="15"/>
        <v>砲丸投</v>
      </c>
      <c r="E45" s="153" t="str">
        <f t="shared" si="18"/>
        <v>08414</v>
      </c>
      <c r="F45" s="181"/>
      <c r="G45" s="180">
        <f t="shared" si="11"/>
        <v>45</v>
      </c>
      <c r="H45" s="180">
        <f t="shared" si="12"/>
        <v>3</v>
      </c>
      <c r="I45" s="239" t="str">
        <f t="shared" si="16"/>
        <v>走高跳</v>
      </c>
      <c r="J45" s="282" t="str">
        <f t="shared" si="13"/>
        <v>07114</v>
      </c>
      <c r="K45" s="282">
        <f t="shared" si="14"/>
      </c>
      <c r="L45" s="181"/>
      <c r="M45" s="181"/>
      <c r="N45" s="181"/>
      <c r="O45" s="181"/>
      <c r="P45" s="253" t="str">
        <f t="shared" si="17"/>
        <v>07114</v>
      </c>
    </row>
    <row r="46" spans="1:16" ht="13.5">
      <c r="A46" s="174"/>
      <c r="B46" s="76"/>
      <c r="C46" s="76"/>
      <c r="D46" s="53" t="str">
        <f t="shared" si="15"/>
        <v>ハンドボール投</v>
      </c>
      <c r="E46" s="153">
        <f t="shared" si="18"/>
      </c>
      <c r="F46" s="181"/>
      <c r="G46" s="180">
        <f t="shared" si="11"/>
        <v>46</v>
      </c>
      <c r="H46" s="180">
        <f t="shared" si="12"/>
        <v>4</v>
      </c>
      <c r="I46" s="239" t="str">
        <f t="shared" si="16"/>
        <v>走幅跳</v>
      </c>
      <c r="J46" s="282" t="str">
        <f t="shared" si="13"/>
        <v>07314</v>
      </c>
      <c r="K46" s="282" t="str">
        <f t="shared" si="14"/>
        <v>07315</v>
      </c>
      <c r="L46" s="181"/>
      <c r="M46" s="181"/>
      <c r="N46" s="181"/>
      <c r="O46" s="181"/>
      <c r="P46" s="253" t="str">
        <f t="shared" si="17"/>
        <v>07315</v>
      </c>
    </row>
    <row r="47" spans="1:16" ht="13.5">
      <c r="A47" s="174"/>
      <c r="B47" s="76"/>
      <c r="C47" s="76"/>
      <c r="D47" s="83">
        <f t="shared" si="15"/>
      </c>
      <c r="E47" s="172">
        <f t="shared" si="18"/>
      </c>
      <c r="F47" s="181"/>
      <c r="G47" s="180">
        <f t="shared" si="11"/>
        <v>47</v>
      </c>
      <c r="H47" s="180">
        <f t="shared" si="12"/>
        <v>5</v>
      </c>
      <c r="I47" s="239" t="str">
        <f t="shared" si="16"/>
        <v>砲丸投</v>
      </c>
      <c r="J47" s="282" t="str">
        <f t="shared" si="13"/>
        <v>08414</v>
      </c>
      <c r="K47" s="282">
        <f t="shared" si="14"/>
      </c>
      <c r="L47" s="181"/>
      <c r="M47" s="181"/>
      <c r="N47" s="181"/>
      <c r="O47" s="181"/>
      <c r="P47" s="253" t="str">
        <f t="shared" si="17"/>
        <v>08414</v>
      </c>
    </row>
    <row r="48" spans="1:16" ht="13.5">
      <c r="A48" s="174"/>
      <c r="B48" s="76"/>
      <c r="C48" s="76"/>
      <c r="D48" s="83">
        <f t="shared" si="15"/>
      </c>
      <c r="E48" s="153">
        <f t="shared" si="18"/>
      </c>
      <c r="F48" s="181"/>
      <c r="G48" s="180">
        <f t="shared" si="11"/>
        <v>48</v>
      </c>
      <c r="H48" s="180">
        <f t="shared" si="12"/>
        <v>6</v>
      </c>
      <c r="I48" s="239" t="str">
        <f t="shared" si="16"/>
        <v>ハンドボール投</v>
      </c>
      <c r="J48" s="282">
        <f t="shared" si="13"/>
      </c>
      <c r="K48" s="282" t="str">
        <f t="shared" si="14"/>
        <v>10015</v>
      </c>
      <c r="L48" s="181"/>
      <c r="M48" s="181"/>
      <c r="N48" s="181"/>
      <c r="O48" s="181"/>
      <c r="P48" s="253" t="str">
        <f t="shared" si="17"/>
        <v>10015</v>
      </c>
    </row>
    <row r="49" spans="1:16" ht="13.5">
      <c r="A49" s="174"/>
      <c r="B49" s="76"/>
      <c r="C49" s="76"/>
      <c r="D49" s="83">
        <f t="shared" si="15"/>
      </c>
      <c r="E49" s="153">
        <f t="shared" si="18"/>
      </c>
      <c r="F49" s="181"/>
      <c r="G49" s="180">
        <f t="shared" si="11"/>
      </c>
      <c r="H49" s="180">
        <f t="shared" si="12"/>
      </c>
      <c r="I49" s="239">
        <f t="shared" si="16"/>
      </c>
      <c r="J49" s="282">
        <f t="shared" si="13"/>
      </c>
      <c r="K49" s="282">
        <f t="shared" si="14"/>
      </c>
      <c r="L49" s="181"/>
      <c r="M49" s="181"/>
      <c r="N49" s="181"/>
      <c r="O49" s="181"/>
      <c r="P49" s="253">
        <f t="shared" si="17"/>
      </c>
    </row>
    <row r="50" spans="1:16" ht="13.5">
      <c r="A50" s="174"/>
      <c r="B50" s="76"/>
      <c r="C50" s="76"/>
      <c r="D50" s="83">
        <f t="shared" si="15"/>
      </c>
      <c r="E50" s="153">
        <f t="shared" si="18"/>
      </c>
      <c r="F50" s="181"/>
      <c r="G50" s="180">
        <f t="shared" si="11"/>
      </c>
      <c r="H50" s="180">
        <f t="shared" si="12"/>
      </c>
      <c r="I50" s="239">
        <f t="shared" si="16"/>
      </c>
      <c r="J50" s="282">
        <f t="shared" si="13"/>
      </c>
      <c r="K50" s="282">
        <f t="shared" si="14"/>
      </c>
      <c r="L50" s="181"/>
      <c r="M50" s="181"/>
      <c r="N50" s="181"/>
      <c r="O50" s="181"/>
      <c r="P50" s="253">
        <f t="shared" si="17"/>
      </c>
    </row>
    <row r="51" spans="1:16" ht="13.5">
      <c r="A51" s="174"/>
      <c r="B51" s="76"/>
      <c r="C51" s="76"/>
      <c r="D51" s="53">
        <f t="shared" si="15"/>
      </c>
      <c r="E51" s="153">
        <f t="shared" si="18"/>
      </c>
      <c r="F51" s="181"/>
      <c r="G51" s="180">
        <f t="shared" si="11"/>
      </c>
      <c r="H51" s="180">
        <f t="shared" si="12"/>
      </c>
      <c r="I51" s="239">
        <f t="shared" si="16"/>
      </c>
      <c r="J51" s="282">
        <f t="shared" si="13"/>
      </c>
      <c r="K51" s="282">
        <f t="shared" si="14"/>
      </c>
      <c r="L51" s="181"/>
      <c r="M51" s="181"/>
      <c r="N51" s="181"/>
      <c r="O51" s="181"/>
      <c r="P51" s="253">
        <f t="shared" si="17"/>
      </c>
    </row>
    <row r="52" spans="1:16" ht="13.5">
      <c r="A52" s="174"/>
      <c r="B52" s="76"/>
      <c r="C52" s="76"/>
      <c r="D52" s="53">
        <f t="shared" si="15"/>
      </c>
      <c r="E52" s="153">
        <f t="shared" si="18"/>
      </c>
      <c r="G52" s="180">
        <f t="shared" si="11"/>
      </c>
      <c r="H52" s="180">
        <f t="shared" si="12"/>
      </c>
      <c r="I52" s="239">
        <f t="shared" si="16"/>
      </c>
      <c r="J52" s="282">
        <f t="shared" si="13"/>
      </c>
      <c r="K52" s="282">
        <f t="shared" si="14"/>
      </c>
      <c r="L52" s="181"/>
      <c r="M52" s="181"/>
      <c r="N52" s="181"/>
      <c r="O52" s="181"/>
      <c r="P52" s="253">
        <f t="shared" si="17"/>
      </c>
    </row>
    <row r="53" spans="3:16" ht="13.5">
      <c r="C53" s="76"/>
      <c r="D53" s="53">
        <f t="shared" si="15"/>
      </c>
      <c r="E53" s="153">
        <f t="shared" si="18"/>
      </c>
      <c r="G53" s="180">
        <f t="shared" si="11"/>
      </c>
      <c r="H53" s="180">
        <f t="shared" si="12"/>
      </c>
      <c r="I53" s="239">
        <f t="shared" si="16"/>
      </c>
      <c r="J53" s="282">
        <f t="shared" si="13"/>
      </c>
      <c r="K53" s="282">
        <f t="shared" si="14"/>
      </c>
      <c r="L53" s="181"/>
      <c r="M53" s="181"/>
      <c r="N53" s="181"/>
      <c r="O53" s="181"/>
      <c r="P53" s="253">
        <f t="shared" si="17"/>
      </c>
    </row>
    <row r="54" spans="3:16" ht="13.5">
      <c r="C54" s="76"/>
      <c r="D54" s="185">
        <f t="shared" si="15"/>
      </c>
      <c r="E54" s="153">
        <f t="shared" si="18"/>
      </c>
      <c r="G54" s="180">
        <f t="shared" si="11"/>
      </c>
      <c r="H54" s="180">
        <f t="shared" si="12"/>
      </c>
      <c r="I54" s="239">
        <f t="shared" si="16"/>
      </c>
      <c r="J54" s="282">
        <f t="shared" si="13"/>
      </c>
      <c r="K54" s="282">
        <f t="shared" si="14"/>
      </c>
      <c r="L54" s="181"/>
      <c r="M54" s="181"/>
      <c r="N54" s="181"/>
      <c r="O54" s="181"/>
      <c r="P54" s="253">
        <f t="shared" si="17"/>
      </c>
    </row>
    <row r="55" spans="3:16" ht="13.5">
      <c r="C55" s="76"/>
      <c r="D55" s="185">
        <f t="shared" si="15"/>
      </c>
      <c r="E55" s="153">
        <f t="shared" si="18"/>
      </c>
      <c r="G55" s="180">
        <f t="shared" si="11"/>
      </c>
      <c r="H55" s="180">
        <f t="shared" si="12"/>
      </c>
      <c r="I55" s="239">
        <f t="shared" si="16"/>
      </c>
      <c r="J55" s="282">
        <f t="shared" si="13"/>
      </c>
      <c r="K55" s="282">
        <f t="shared" si="14"/>
      </c>
      <c r="L55" s="181"/>
      <c r="M55" s="181"/>
      <c r="N55" s="181"/>
      <c r="O55" s="181"/>
      <c r="P55" s="253">
        <f t="shared" si="17"/>
      </c>
    </row>
    <row r="56" spans="3:16" ht="13.5">
      <c r="C56" s="76"/>
      <c r="D56" s="185">
        <f t="shared" si="15"/>
      </c>
      <c r="E56" s="82">
        <f t="shared" si="18"/>
      </c>
      <c r="G56" s="180">
        <f t="shared" si="11"/>
      </c>
      <c r="H56" s="180">
        <f t="shared" si="12"/>
      </c>
      <c r="I56" s="239">
        <f t="shared" si="16"/>
      </c>
      <c r="J56" s="282">
        <f t="shared" si="13"/>
      </c>
      <c r="K56" s="282">
        <f t="shared" si="14"/>
      </c>
      <c r="L56" s="181"/>
      <c r="M56" s="181"/>
      <c r="N56" s="181"/>
      <c r="O56" s="181"/>
      <c r="P56" s="253">
        <f t="shared" si="17"/>
      </c>
    </row>
    <row r="57" spans="3:16" ht="13.5">
      <c r="C57" s="76"/>
      <c r="D57" s="185">
        <f t="shared" si="15"/>
      </c>
      <c r="E57" s="82">
        <f t="shared" si="18"/>
      </c>
      <c r="G57" s="180">
        <f t="shared" si="11"/>
      </c>
      <c r="H57" s="180">
        <f t="shared" si="12"/>
      </c>
      <c r="I57" s="239">
        <f t="shared" si="16"/>
      </c>
      <c r="J57" s="282">
        <f t="shared" si="13"/>
      </c>
      <c r="K57" s="282">
        <f t="shared" si="14"/>
      </c>
      <c r="L57" s="181"/>
      <c r="M57" s="181"/>
      <c r="N57" s="181"/>
      <c r="O57" s="181"/>
      <c r="P57" s="253">
        <f t="shared" si="17"/>
      </c>
    </row>
    <row r="58" spans="3:16" ht="13.5">
      <c r="C58" s="76"/>
      <c r="D58" s="185">
        <f t="shared" si="15"/>
      </c>
      <c r="E58" s="82">
        <f t="shared" si="18"/>
      </c>
      <c r="G58" s="180">
        <f t="shared" si="11"/>
      </c>
      <c r="H58" s="180">
        <f t="shared" si="12"/>
      </c>
      <c r="I58" s="239">
        <f t="shared" si="16"/>
      </c>
      <c r="J58" s="282">
        <f t="shared" si="13"/>
      </c>
      <c r="K58" s="282">
        <f t="shared" si="14"/>
      </c>
      <c r="L58" s="181"/>
      <c r="M58" s="181"/>
      <c r="N58" s="181"/>
      <c r="O58" s="181"/>
      <c r="P58" s="253">
        <f t="shared" si="17"/>
      </c>
    </row>
    <row r="59" spans="3:16" ht="13.5">
      <c r="C59" s="76"/>
      <c r="D59" s="185">
        <f t="shared" si="15"/>
      </c>
      <c r="E59" s="82">
        <f t="shared" si="18"/>
      </c>
      <c r="G59" s="180">
        <f t="shared" si="11"/>
      </c>
      <c r="H59" s="180">
        <f t="shared" si="12"/>
      </c>
      <c r="I59" s="239">
        <f t="shared" si="16"/>
      </c>
      <c r="J59" s="282">
        <f t="shared" si="13"/>
      </c>
      <c r="K59" s="282">
        <f t="shared" si="14"/>
      </c>
      <c r="L59" s="181"/>
      <c r="M59" s="181"/>
      <c r="N59" s="181"/>
      <c r="O59" s="181"/>
      <c r="P59" s="253">
        <f t="shared" si="17"/>
      </c>
    </row>
    <row r="60" spans="3:16" ht="13.5">
      <c r="C60" s="76"/>
      <c r="D60" s="185">
        <f t="shared" si="15"/>
      </c>
      <c r="E60" s="82">
        <f t="shared" si="18"/>
      </c>
      <c r="G60" s="180">
        <f t="shared" si="11"/>
      </c>
      <c r="H60" s="180">
        <f t="shared" si="12"/>
      </c>
      <c r="I60" s="239">
        <f t="shared" si="16"/>
      </c>
      <c r="J60" s="282">
        <f t="shared" si="13"/>
      </c>
      <c r="K60" s="282">
        <f t="shared" si="14"/>
      </c>
      <c r="L60" s="181"/>
      <c r="M60" s="181"/>
      <c r="N60" s="181"/>
      <c r="O60" s="181"/>
      <c r="P60" s="253">
        <f t="shared" si="17"/>
      </c>
    </row>
    <row r="61" spans="3:16" ht="13.5">
      <c r="C61" s="76"/>
      <c r="D61" s="185">
        <f t="shared" si="15"/>
      </c>
      <c r="E61" s="82">
        <f t="shared" si="18"/>
      </c>
      <c r="G61" s="180">
        <f t="shared" si="11"/>
      </c>
      <c r="H61" s="180">
        <f t="shared" si="12"/>
      </c>
      <c r="I61" s="239">
        <f t="shared" si="16"/>
      </c>
      <c r="J61" s="282">
        <f t="shared" si="13"/>
      </c>
      <c r="K61" s="282">
        <f t="shared" si="14"/>
      </c>
      <c r="L61" s="181"/>
      <c r="M61" s="181"/>
      <c r="N61" s="181"/>
      <c r="O61" s="181"/>
      <c r="P61" s="253">
        <f t="shared" si="17"/>
      </c>
    </row>
    <row r="62" spans="3:16" ht="13.5">
      <c r="C62" s="76"/>
      <c r="D62" s="185">
        <f t="shared" si="15"/>
      </c>
      <c r="E62" s="82">
        <f t="shared" si="18"/>
      </c>
      <c r="G62" s="180">
        <f t="shared" si="11"/>
      </c>
      <c r="H62" s="180">
        <f t="shared" si="12"/>
      </c>
      <c r="I62" s="239">
        <f t="shared" si="16"/>
      </c>
      <c r="J62" s="282">
        <f t="shared" si="13"/>
      </c>
      <c r="K62" s="282">
        <f t="shared" si="14"/>
      </c>
      <c r="L62" s="181"/>
      <c r="M62" s="181"/>
      <c r="N62" s="181"/>
      <c r="O62" s="181"/>
      <c r="P62" s="253">
        <f t="shared" si="17"/>
      </c>
    </row>
    <row r="63" spans="3:16" ht="13.5">
      <c r="C63" s="76"/>
      <c r="D63" s="186">
        <f t="shared" si="15"/>
      </c>
      <c r="E63" s="173">
        <f t="shared" si="18"/>
      </c>
      <c r="G63" s="180">
        <f t="shared" si="11"/>
      </c>
      <c r="H63" s="180">
        <f t="shared" si="12"/>
      </c>
      <c r="I63" s="239">
        <f t="shared" si="16"/>
      </c>
      <c r="J63" s="282">
        <f t="shared" si="13"/>
      </c>
      <c r="K63" s="282">
        <f t="shared" si="14"/>
      </c>
      <c r="L63" s="181"/>
      <c r="M63" s="181"/>
      <c r="N63" s="181"/>
      <c r="O63" s="181"/>
      <c r="P63" s="253">
        <f t="shared" si="17"/>
      </c>
    </row>
    <row r="64" spans="3:16" ht="13.5">
      <c r="C64" s="76"/>
      <c r="G64" s="180">
        <f t="shared" si="11"/>
      </c>
      <c r="H64" s="180">
        <f t="shared" si="12"/>
      </c>
      <c r="I64" s="239">
        <f t="shared" si="16"/>
      </c>
      <c r="J64" s="282">
        <f t="shared" si="13"/>
      </c>
      <c r="K64" s="282">
        <f t="shared" si="14"/>
      </c>
      <c r="L64" s="181"/>
      <c r="M64" s="181"/>
      <c r="N64" s="181"/>
      <c r="O64" s="181"/>
      <c r="P64" s="253">
        <f t="shared" si="17"/>
      </c>
    </row>
    <row r="65" spans="3:16" ht="13.5">
      <c r="C65" s="76"/>
      <c r="G65" s="180">
        <f t="shared" si="11"/>
      </c>
      <c r="H65" s="180">
        <f t="shared" si="12"/>
      </c>
      <c r="I65" s="239">
        <f t="shared" si="16"/>
      </c>
      <c r="J65" s="282">
        <f t="shared" si="13"/>
      </c>
      <c r="K65" s="282">
        <f t="shared" si="14"/>
      </c>
      <c r="L65" s="181"/>
      <c r="M65" s="181"/>
      <c r="N65" s="181"/>
      <c r="O65" s="181"/>
      <c r="P65" s="253">
        <f t="shared" si="17"/>
      </c>
    </row>
    <row r="66" spans="3:16" ht="13.5">
      <c r="C66" s="76"/>
      <c r="G66" s="180">
        <f t="shared" si="11"/>
      </c>
      <c r="H66" s="180">
        <f t="shared" si="12"/>
      </c>
      <c r="I66" s="239">
        <f t="shared" si="16"/>
      </c>
      <c r="J66" s="282">
        <f t="shared" si="13"/>
      </c>
      <c r="K66" s="282">
        <f t="shared" si="14"/>
      </c>
      <c r="L66" s="181"/>
      <c r="M66" s="181"/>
      <c r="N66" s="181"/>
      <c r="O66" s="181"/>
      <c r="P66" s="253">
        <f t="shared" si="17"/>
      </c>
    </row>
    <row r="67" spans="3:16" ht="13.5">
      <c r="C67" s="76"/>
      <c r="G67" s="180">
        <f t="shared" si="11"/>
      </c>
      <c r="H67" s="180">
        <f t="shared" si="12"/>
      </c>
      <c r="I67" s="239">
        <f t="shared" si="16"/>
      </c>
      <c r="J67" s="282">
        <f t="shared" si="13"/>
      </c>
      <c r="K67" s="282">
        <f t="shared" si="14"/>
      </c>
      <c r="L67" s="181"/>
      <c r="M67" s="181"/>
      <c r="N67" s="181"/>
      <c r="O67" s="181"/>
      <c r="P67" s="253">
        <f t="shared" si="17"/>
      </c>
    </row>
    <row r="68" spans="3:16" ht="13.5">
      <c r="C68" s="76"/>
      <c r="G68" s="180">
        <f t="shared" si="11"/>
      </c>
      <c r="H68" s="180">
        <f t="shared" si="12"/>
      </c>
      <c r="I68" s="239">
        <f t="shared" si="16"/>
      </c>
      <c r="J68" s="282">
        <f t="shared" si="13"/>
      </c>
      <c r="K68" s="282">
        <f t="shared" si="14"/>
      </c>
      <c r="L68" s="181"/>
      <c r="M68" s="181"/>
      <c r="N68" s="181"/>
      <c r="O68" s="181"/>
      <c r="P68" s="253">
        <f t="shared" si="17"/>
      </c>
    </row>
    <row r="69" spans="3:16" ht="13.5">
      <c r="C69" s="76"/>
      <c r="G69" s="180">
        <f t="shared" si="11"/>
      </c>
      <c r="H69" s="180">
        <f t="shared" si="12"/>
      </c>
      <c r="I69" s="239">
        <f t="shared" si="16"/>
      </c>
      <c r="J69" s="282">
        <f t="shared" si="13"/>
      </c>
      <c r="K69" s="282">
        <f t="shared" si="14"/>
      </c>
      <c r="L69" s="181"/>
      <c r="M69" s="181"/>
      <c r="N69" s="181"/>
      <c r="O69" s="181"/>
      <c r="P69" s="253">
        <f t="shared" si="17"/>
      </c>
    </row>
    <row r="70" spans="3:16" ht="13.5">
      <c r="C70" s="76"/>
      <c r="G70" s="180">
        <f t="shared" si="11"/>
      </c>
      <c r="H70" s="180">
        <f t="shared" si="12"/>
      </c>
      <c r="I70" s="239">
        <f t="shared" si="16"/>
      </c>
      <c r="J70" s="282">
        <f t="shared" si="13"/>
      </c>
      <c r="K70" s="282">
        <f t="shared" si="14"/>
      </c>
      <c r="L70" s="181"/>
      <c r="M70" s="181"/>
      <c r="N70" s="181"/>
      <c r="O70" s="181"/>
      <c r="P70" s="253">
        <f t="shared" si="17"/>
      </c>
    </row>
    <row r="71" spans="3:16" ht="13.5">
      <c r="C71" s="76"/>
      <c r="G71" s="180">
        <f t="shared" si="11"/>
      </c>
      <c r="H71" s="180">
        <f t="shared" si="12"/>
      </c>
      <c r="I71" s="239">
        <f t="shared" si="16"/>
      </c>
      <c r="J71" s="282">
        <f t="shared" si="13"/>
      </c>
      <c r="K71" s="282">
        <f t="shared" si="14"/>
      </c>
      <c r="L71" s="181"/>
      <c r="M71" s="181"/>
      <c r="N71" s="181"/>
      <c r="O71" s="181"/>
      <c r="P71" s="253">
        <f t="shared" si="17"/>
      </c>
    </row>
    <row r="72" spans="3:16" ht="13.5">
      <c r="C72" s="76"/>
      <c r="G72" s="180">
        <f t="shared" si="11"/>
      </c>
      <c r="H72" s="180">
        <f t="shared" si="12"/>
      </c>
      <c r="I72" s="239">
        <f t="shared" si="16"/>
      </c>
      <c r="J72" s="282">
        <f t="shared" si="13"/>
      </c>
      <c r="K72" s="282">
        <f t="shared" si="14"/>
      </c>
      <c r="L72" s="181"/>
      <c r="M72" s="181"/>
      <c r="N72" s="181"/>
      <c r="O72" s="181"/>
      <c r="P72" s="253">
        <f t="shared" si="17"/>
      </c>
    </row>
    <row r="73" spans="3:16" ht="13.5">
      <c r="C73" s="76"/>
      <c r="G73" s="180">
        <f t="shared" si="11"/>
      </c>
      <c r="H73" s="180">
        <f t="shared" si="12"/>
      </c>
      <c r="I73" s="239">
        <f t="shared" si="16"/>
      </c>
      <c r="J73" s="282">
        <f t="shared" si="13"/>
      </c>
      <c r="K73" s="282">
        <f t="shared" si="14"/>
      </c>
      <c r="L73" s="181"/>
      <c r="M73" s="181"/>
      <c r="N73" s="181"/>
      <c r="O73" s="181"/>
      <c r="P73" s="253">
        <f t="shared" si="17"/>
      </c>
    </row>
    <row r="74" spans="3:16" ht="13.5">
      <c r="C74" s="76"/>
      <c r="G74" s="180">
        <f t="shared" si="11"/>
      </c>
      <c r="H74" s="180">
        <f t="shared" si="12"/>
      </c>
      <c r="I74" s="239">
        <f t="shared" si="16"/>
      </c>
      <c r="J74" s="282">
        <f t="shared" si="13"/>
      </c>
      <c r="K74" s="282">
        <f t="shared" si="14"/>
      </c>
      <c r="L74" s="181"/>
      <c r="M74" s="181"/>
      <c r="N74" s="181"/>
      <c r="O74" s="181"/>
      <c r="P74" s="253">
        <f t="shared" si="17"/>
      </c>
    </row>
    <row r="75" spans="3:16" ht="13.5">
      <c r="C75" s="76"/>
      <c r="G75" s="180">
        <f t="shared" si="11"/>
      </c>
      <c r="H75" s="180">
        <f t="shared" si="12"/>
      </c>
      <c r="I75" s="239">
        <f t="shared" si="16"/>
      </c>
      <c r="J75" s="282">
        <f t="shared" si="13"/>
      </c>
      <c r="K75" s="282">
        <f t="shared" si="14"/>
      </c>
      <c r="L75" s="181"/>
      <c r="M75" s="181"/>
      <c r="N75" s="181"/>
      <c r="O75" s="181"/>
      <c r="P75" s="253">
        <f t="shared" si="17"/>
      </c>
    </row>
    <row r="76" spans="3:16" ht="13.5">
      <c r="C76" s="76"/>
      <c r="P76" s="180">
        <f>MAX($J75:$O75)</f>
        <v>0</v>
      </c>
    </row>
    <row r="77" ht="13.5">
      <c r="P77" s="180">
        <f>MAX($J76:$O76)</f>
        <v>0</v>
      </c>
    </row>
  </sheetData>
  <sheetProtection password="9E87" sheet="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高木 奈穂美</cp:lastModifiedBy>
  <cp:lastPrinted>2015-05-12T07:52:48Z</cp:lastPrinted>
  <dcterms:created xsi:type="dcterms:W3CDTF">2005-08-20T00:36:44Z</dcterms:created>
  <dcterms:modified xsi:type="dcterms:W3CDTF">2017-05-01T06:51:11Z</dcterms:modified>
  <cp:category/>
  <cp:version/>
  <cp:contentType/>
  <cp:contentStatus/>
</cp:coreProperties>
</file>